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SEPTIEMBRE\"/>
    </mc:Choice>
  </mc:AlternateContent>
  <xr:revisionPtr revIDLastSave="0" documentId="13_ncr:1_{76DF04E7-4F43-4F09-97B8-A8E5801EFD87}" xr6:coauthVersionLast="47" xr6:coauthVersionMax="47" xr10:uidLastSave="{00000000-0000-0000-0000-000000000000}"/>
  <bookViews>
    <workbookView xWindow="-120" yWindow="-120" windowWidth="24240" windowHeight="13140" tabRatio="603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3" i="1" l="1"/>
  <c r="N183" i="1"/>
  <c r="M183" i="1"/>
  <c r="L183" i="1"/>
  <c r="K183" i="1"/>
  <c r="J183" i="1"/>
  <c r="I183" i="1"/>
  <c r="H183" i="1"/>
  <c r="P182" i="1"/>
  <c r="O182" i="1"/>
  <c r="P181" i="1"/>
  <c r="O181" i="1"/>
  <c r="Q181" i="1" s="1"/>
  <c r="K182" i="1"/>
  <c r="K181" i="1"/>
  <c r="G183" i="1"/>
  <c r="I182" i="1"/>
  <c r="J182" i="1"/>
  <c r="L182" i="1"/>
  <c r="M182" i="1"/>
  <c r="I181" i="1"/>
  <c r="J181" i="1"/>
  <c r="L181" i="1"/>
  <c r="M181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85" i="1"/>
  <c r="K84" i="1"/>
  <c r="K83" i="1"/>
  <c r="K82" i="1"/>
  <c r="K81" i="1"/>
  <c r="K80" i="1"/>
  <c r="K79" i="1"/>
  <c r="K63" i="1"/>
  <c r="K62" i="1"/>
  <c r="K61" i="1"/>
  <c r="K60" i="1"/>
  <c r="K59" i="1"/>
  <c r="K55" i="1"/>
  <c r="K54" i="1"/>
  <c r="K52" i="1"/>
  <c r="K51" i="1"/>
  <c r="K50" i="1"/>
  <c r="K49" i="1"/>
  <c r="K48" i="1"/>
  <c r="K47" i="1"/>
  <c r="K46" i="1"/>
  <c r="K45" i="1"/>
  <c r="K44" i="1"/>
  <c r="K43" i="1"/>
  <c r="K42" i="1"/>
  <c r="K39" i="1"/>
  <c r="K38" i="1"/>
  <c r="K37" i="1"/>
  <c r="K33" i="1"/>
  <c r="K32" i="1"/>
  <c r="K31" i="1"/>
  <c r="K30" i="1"/>
  <c r="K29" i="1"/>
  <c r="K23" i="1"/>
  <c r="K22" i="1"/>
  <c r="K21" i="1"/>
  <c r="K17" i="1"/>
  <c r="K16" i="1"/>
  <c r="K15" i="1"/>
  <c r="K14" i="1"/>
  <c r="K13" i="1"/>
  <c r="Q182" i="1" l="1"/>
  <c r="K12" i="1"/>
  <c r="K217" i="1"/>
  <c r="K216" i="1"/>
  <c r="K215" i="1"/>
  <c r="K214" i="1"/>
  <c r="K213" i="1"/>
  <c r="K180" i="1"/>
  <c r="K179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75" i="1"/>
  <c r="K72" i="1"/>
  <c r="K71" i="1"/>
  <c r="K70" i="1"/>
  <c r="K69" i="1"/>
  <c r="K68" i="1"/>
  <c r="K67" i="1"/>
  <c r="K66" i="1"/>
  <c r="K65" i="1"/>
  <c r="K64" i="1"/>
  <c r="K56" i="1"/>
  <c r="K53" i="1"/>
  <c r="K34" i="1"/>
  <c r="K26" i="1"/>
  <c r="K25" i="1"/>
  <c r="K24" i="1"/>
  <c r="K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5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39" i="1"/>
  <c r="M38" i="1"/>
  <c r="M37" i="1"/>
  <c r="M34" i="1"/>
  <c r="M33" i="1"/>
  <c r="M32" i="1"/>
  <c r="M31" i="1"/>
  <c r="M30" i="1"/>
  <c r="M26" i="1"/>
  <c r="M25" i="1"/>
  <c r="M24" i="1"/>
  <c r="M23" i="1"/>
  <c r="M22" i="1"/>
  <c r="M18" i="1"/>
  <c r="M17" i="1"/>
  <c r="M16" i="1"/>
  <c r="M15" i="1"/>
  <c r="M14" i="1"/>
  <c r="M12" i="1" l="1"/>
  <c r="I12" i="1"/>
  <c r="H219" i="1"/>
  <c r="H158" i="1"/>
  <c r="H102" i="1"/>
  <c r="H73" i="1"/>
  <c r="H57" i="1"/>
  <c r="H40" i="1"/>
  <c r="H35" i="1"/>
  <c r="H27" i="1"/>
  <c r="H19" i="1"/>
  <c r="L164" i="1"/>
  <c r="L162" i="1"/>
  <c r="L161" i="1"/>
  <c r="L160" i="1"/>
  <c r="L81" i="1"/>
  <c r="L80" i="1"/>
  <c r="L44" i="1"/>
  <c r="L45" i="1"/>
  <c r="L43" i="1"/>
  <c r="L37" i="1"/>
  <c r="L22" i="1"/>
  <c r="L14" i="1"/>
  <c r="M13" i="1"/>
  <c r="L13" i="1"/>
  <c r="L12" i="1"/>
  <c r="O12" i="1" s="1"/>
  <c r="Q12" i="1" s="1"/>
  <c r="J185" i="1"/>
  <c r="I185" i="1"/>
  <c r="I79" i="1"/>
  <c r="K4" i="2" l="1"/>
  <c r="J4" i="2"/>
  <c r="I4" i="2"/>
  <c r="M190" i="1" l="1"/>
  <c r="L190" i="1"/>
  <c r="M189" i="1"/>
  <c r="L189" i="1"/>
  <c r="M188" i="1"/>
  <c r="L188" i="1"/>
  <c r="M187" i="1"/>
  <c r="L187" i="1"/>
  <c r="M186" i="1"/>
  <c r="L186" i="1"/>
  <c r="M185" i="1"/>
  <c r="L185" i="1"/>
  <c r="M104" i="1"/>
  <c r="L104" i="1"/>
  <c r="M79" i="1"/>
  <c r="L79" i="1"/>
  <c r="M42" i="1"/>
  <c r="L42" i="1"/>
  <c r="M29" i="1"/>
  <c r="L29" i="1"/>
  <c r="M21" i="1"/>
  <c r="L21" i="1"/>
  <c r="J12" i="1"/>
  <c r="P12" i="1" s="1"/>
  <c r="G158" i="1"/>
  <c r="G219" i="1"/>
  <c r="G73" i="1" l="1"/>
  <c r="G35" i="1"/>
  <c r="N19" i="1"/>
  <c r="N120" i="1" l="1"/>
  <c r="N158" i="1" s="1"/>
  <c r="N76" i="1"/>
  <c r="H76" i="1"/>
  <c r="H220" i="1" s="1"/>
  <c r="G76" i="1"/>
  <c r="N102" i="1" l="1"/>
  <c r="G102" i="1"/>
  <c r="L84" i="1"/>
  <c r="J84" i="1"/>
  <c r="I84" i="1"/>
  <c r="L65" i="1"/>
  <c r="J65" i="1"/>
  <c r="I65" i="1"/>
  <c r="L60" i="1"/>
  <c r="J60" i="1"/>
  <c r="I60" i="1"/>
  <c r="L59" i="1"/>
  <c r="J59" i="1"/>
  <c r="I59" i="1"/>
  <c r="N35" i="1"/>
  <c r="O84" i="1" l="1"/>
  <c r="Q84" i="1" s="1"/>
  <c r="P84" i="1"/>
  <c r="O59" i="1"/>
  <c r="O65" i="1"/>
  <c r="Q65" i="1" s="1"/>
  <c r="P65" i="1"/>
  <c r="O60" i="1"/>
  <c r="Q60" i="1" s="1"/>
  <c r="P60" i="1"/>
  <c r="P59" i="1"/>
  <c r="Q59" i="1" l="1"/>
  <c r="K12" i="2"/>
  <c r="K14" i="2" s="1"/>
  <c r="J12" i="2"/>
  <c r="J14" i="2" s="1"/>
  <c r="O114" i="1"/>
  <c r="L114" i="1"/>
  <c r="J114" i="1"/>
  <c r="I114" i="1"/>
  <c r="G19" i="1"/>
  <c r="H12" i="2"/>
  <c r="H14" i="2" s="1"/>
  <c r="G12" i="2"/>
  <c r="G14" i="2" s="1"/>
  <c r="F12" i="2"/>
  <c r="F14" i="2" s="1"/>
  <c r="E12" i="2"/>
  <c r="E14" i="2" s="1"/>
  <c r="D12" i="2"/>
  <c r="D14" i="2" s="1"/>
  <c r="C12" i="2"/>
  <c r="C14" i="2" s="1"/>
  <c r="B12" i="2"/>
  <c r="A12" i="2"/>
  <c r="A14" i="2" s="1"/>
  <c r="B14" i="2" l="1"/>
  <c r="I12" i="2"/>
  <c r="I14" i="2" s="1"/>
  <c r="Q114" i="1"/>
  <c r="P114" i="1"/>
  <c r="N163" i="1"/>
  <c r="N70" i="1"/>
  <c r="N73" i="1" s="1"/>
  <c r="L16" i="1"/>
  <c r="J16" i="1"/>
  <c r="I16" i="1"/>
  <c r="O16" i="1" l="1"/>
  <c r="Q16" i="1"/>
  <c r="P16" i="1"/>
  <c r="L211" i="1"/>
  <c r="J211" i="1"/>
  <c r="I211" i="1"/>
  <c r="O211" i="1" l="1"/>
  <c r="Q211" i="1" s="1"/>
  <c r="P211" i="1"/>
  <c r="N202" i="1"/>
  <c r="N219" i="1" s="1"/>
  <c r="L99" i="1" l="1"/>
  <c r="I99" i="1"/>
  <c r="J99" i="1"/>
  <c r="I177" i="1"/>
  <c r="J177" i="1"/>
  <c r="L177" i="1"/>
  <c r="I115" i="1"/>
  <c r="J115" i="1"/>
  <c r="L115" i="1"/>
  <c r="O79" i="1" l="1"/>
  <c r="P177" i="1"/>
  <c r="O99" i="1"/>
  <c r="O185" i="1"/>
  <c r="O177" i="1"/>
  <c r="Q177" i="1" s="1"/>
  <c r="O115" i="1"/>
  <c r="Q115" i="1" s="1"/>
  <c r="P115" i="1"/>
  <c r="I210" i="1" l="1"/>
  <c r="J210" i="1"/>
  <c r="L210" i="1"/>
  <c r="L180" i="1"/>
  <c r="J180" i="1"/>
  <c r="I180" i="1"/>
  <c r="L72" i="1"/>
  <c r="J72" i="1"/>
  <c r="I72" i="1"/>
  <c r="I71" i="1"/>
  <c r="J71" i="1"/>
  <c r="L71" i="1"/>
  <c r="L155" i="1"/>
  <c r="J155" i="1"/>
  <c r="I155" i="1"/>
  <c r="I98" i="1"/>
  <c r="J98" i="1"/>
  <c r="L98" i="1"/>
  <c r="O98" i="1" l="1"/>
  <c r="Q98" i="1" s="1"/>
  <c r="O210" i="1"/>
  <c r="Q210" i="1" s="1"/>
  <c r="O180" i="1"/>
  <c r="Q180" i="1" s="1"/>
  <c r="O71" i="1"/>
  <c r="Q71" i="1" s="1"/>
  <c r="O155" i="1"/>
  <c r="Q155" i="1" s="1"/>
  <c r="O72" i="1"/>
  <c r="Q72" i="1" s="1"/>
  <c r="P210" i="1"/>
  <c r="P180" i="1"/>
  <c r="P71" i="1"/>
  <c r="P72" i="1"/>
  <c r="P155" i="1"/>
  <c r="P98" i="1"/>
  <c r="I154" i="1"/>
  <c r="J154" i="1"/>
  <c r="L154" i="1"/>
  <c r="I153" i="1"/>
  <c r="J153" i="1"/>
  <c r="L153" i="1"/>
  <c r="O154" i="1" l="1"/>
  <c r="Q154" i="1" s="1"/>
  <c r="O153" i="1"/>
  <c r="Q153" i="1" s="1"/>
  <c r="P153" i="1"/>
  <c r="P154" i="1"/>
  <c r="N57" i="1"/>
  <c r="G57" i="1"/>
  <c r="I56" i="1"/>
  <c r="J56" i="1"/>
  <c r="L56" i="1"/>
  <c r="O56" i="1" l="1"/>
  <c r="Q56" i="1" s="1"/>
  <c r="P56" i="1"/>
  <c r="I151" i="1" l="1"/>
  <c r="J151" i="1"/>
  <c r="L151" i="1"/>
  <c r="I150" i="1"/>
  <c r="J150" i="1"/>
  <c r="L150" i="1"/>
  <c r="I149" i="1"/>
  <c r="J149" i="1"/>
  <c r="L149" i="1"/>
  <c r="I148" i="1"/>
  <c r="J148" i="1"/>
  <c r="L148" i="1"/>
  <c r="I147" i="1"/>
  <c r="J147" i="1"/>
  <c r="L147" i="1"/>
  <c r="O148" i="1" l="1"/>
  <c r="Q148" i="1" s="1"/>
  <c r="O149" i="1"/>
  <c r="Q149" i="1" s="1"/>
  <c r="O150" i="1"/>
  <c r="Q150" i="1" s="1"/>
  <c r="O147" i="1"/>
  <c r="Q147" i="1" s="1"/>
  <c r="O151" i="1"/>
  <c r="Q151" i="1" s="1"/>
  <c r="P150" i="1"/>
  <c r="P148" i="1"/>
  <c r="P151" i="1"/>
  <c r="P149" i="1"/>
  <c r="P147" i="1"/>
  <c r="I198" i="1"/>
  <c r="J198" i="1"/>
  <c r="L198" i="1"/>
  <c r="I216" i="1"/>
  <c r="J216" i="1"/>
  <c r="L216" i="1"/>
  <c r="O216" i="1" l="1"/>
  <c r="Q216" i="1" s="1"/>
  <c r="O198" i="1"/>
  <c r="Q198" i="1" s="1"/>
  <c r="P216" i="1"/>
  <c r="P198" i="1"/>
  <c r="I152" i="1"/>
  <c r="J152" i="1"/>
  <c r="L152" i="1"/>
  <c r="I97" i="1"/>
  <c r="J97" i="1"/>
  <c r="L97" i="1"/>
  <c r="O97" i="1" l="1"/>
  <c r="Q97" i="1" s="1"/>
  <c r="O152" i="1"/>
  <c r="Q152" i="1" s="1"/>
  <c r="P152" i="1"/>
  <c r="P97" i="1"/>
  <c r="I207" i="1" l="1"/>
  <c r="I209" i="1" l="1"/>
  <c r="J209" i="1"/>
  <c r="L209" i="1"/>
  <c r="I128" i="1"/>
  <c r="J128" i="1"/>
  <c r="L128" i="1"/>
  <c r="I127" i="1"/>
  <c r="J127" i="1"/>
  <c r="L127" i="1"/>
  <c r="I113" i="1"/>
  <c r="J113" i="1"/>
  <c r="L113" i="1"/>
  <c r="O113" i="1" l="1"/>
  <c r="Q113" i="1" s="1"/>
  <c r="O127" i="1"/>
  <c r="Q127" i="1" s="1"/>
  <c r="O128" i="1"/>
  <c r="Q128" i="1" s="1"/>
  <c r="O209" i="1"/>
  <c r="Q209" i="1" s="1"/>
  <c r="P209" i="1"/>
  <c r="P128" i="1"/>
  <c r="P127" i="1"/>
  <c r="P113" i="1"/>
  <c r="I33" i="1" l="1"/>
  <c r="J33" i="1"/>
  <c r="L33" i="1"/>
  <c r="O33" i="1" l="1"/>
  <c r="Q33" i="1" s="1"/>
  <c r="P33" i="1"/>
  <c r="I75" i="1" l="1"/>
  <c r="I76" i="1" s="1"/>
  <c r="J75" i="1"/>
  <c r="J76" i="1" s="1"/>
  <c r="K76" i="1"/>
  <c r="L75" i="1"/>
  <c r="L76" i="1" s="1"/>
  <c r="M76" i="1"/>
  <c r="I95" i="1"/>
  <c r="J95" i="1"/>
  <c r="L95" i="1"/>
  <c r="I53" i="1"/>
  <c r="J53" i="1"/>
  <c r="K57" i="1"/>
  <c r="L53" i="1"/>
  <c r="O95" i="1" l="1"/>
  <c r="Q95" i="1" s="1"/>
  <c r="O75" i="1"/>
  <c r="O53" i="1"/>
  <c r="Q53" i="1" s="1"/>
  <c r="P75" i="1"/>
  <c r="P76" i="1" s="1"/>
  <c r="P95" i="1"/>
  <c r="P53" i="1"/>
  <c r="Q75" i="1" l="1"/>
  <c r="Q76" i="1" s="1"/>
  <c r="O76" i="1"/>
  <c r="I208" i="1"/>
  <c r="J208" i="1"/>
  <c r="L208" i="1"/>
  <c r="I206" i="1"/>
  <c r="J206" i="1"/>
  <c r="L206" i="1"/>
  <c r="L87" i="1"/>
  <c r="I86" i="1"/>
  <c r="J86" i="1"/>
  <c r="L86" i="1"/>
  <c r="I52" i="1"/>
  <c r="J52" i="1"/>
  <c r="L52" i="1"/>
  <c r="A22" i="1"/>
  <c r="A23" i="1" s="1"/>
  <c r="A24" i="1" s="1"/>
  <c r="A25" i="1" s="1"/>
  <c r="A26" i="1" s="1"/>
  <c r="J22" i="1"/>
  <c r="I22" i="1"/>
  <c r="O22" i="1" s="1"/>
  <c r="O52" i="1" l="1"/>
  <c r="Q52" i="1" s="1"/>
  <c r="O86" i="1"/>
  <c r="Q86" i="1" s="1"/>
  <c r="O206" i="1"/>
  <c r="Q206" i="1" s="1"/>
  <c r="O208" i="1"/>
  <c r="Q208" i="1" s="1"/>
  <c r="P22" i="1"/>
  <c r="Q22" i="1"/>
  <c r="P206" i="1"/>
  <c r="P208" i="1"/>
  <c r="P86" i="1"/>
  <c r="P52" i="1"/>
  <c r="L24" i="1"/>
  <c r="J24" i="1"/>
  <c r="I24" i="1"/>
  <c r="O24" i="1" l="1"/>
  <c r="Q24" i="1" s="1"/>
  <c r="P24" i="1"/>
  <c r="I164" i="1"/>
  <c r="O164" i="1" s="1"/>
  <c r="Q164" i="1" s="1"/>
  <c r="J164" i="1"/>
  <c r="I157" i="1"/>
  <c r="J157" i="1"/>
  <c r="L157" i="1"/>
  <c r="O157" i="1" l="1"/>
  <c r="Q157" i="1" s="1"/>
  <c r="P157" i="1"/>
  <c r="P164" i="1"/>
  <c r="A38" i="1" l="1"/>
  <c r="A39" i="1" s="1"/>
  <c r="L125" i="1" l="1"/>
  <c r="J125" i="1"/>
  <c r="I125" i="1"/>
  <c r="J87" i="1"/>
  <c r="I87" i="1"/>
  <c r="O87" i="1" s="1"/>
  <c r="O125" i="1" l="1"/>
  <c r="Q125" i="1" s="1"/>
  <c r="Q87" i="1"/>
  <c r="P125" i="1"/>
  <c r="L69" i="1"/>
  <c r="L68" i="1"/>
  <c r="L66" i="1"/>
  <c r="J69" i="1"/>
  <c r="J68" i="1"/>
  <c r="J66" i="1"/>
  <c r="I69" i="1"/>
  <c r="I68" i="1"/>
  <c r="I64" i="1"/>
  <c r="I66" i="1"/>
  <c r="O66" i="1" l="1"/>
  <c r="Q66" i="1" s="1"/>
  <c r="O68" i="1"/>
  <c r="Q68" i="1" s="1"/>
  <c r="O69" i="1"/>
  <c r="Q69" i="1" s="1"/>
  <c r="P68" i="1"/>
  <c r="P66" i="1"/>
  <c r="P69" i="1"/>
  <c r="L146" i="1"/>
  <c r="J146" i="1"/>
  <c r="I146" i="1"/>
  <c r="O146" i="1" l="1"/>
  <c r="Q146" i="1" s="1"/>
  <c r="P146" i="1"/>
  <c r="L126" i="1" l="1"/>
  <c r="J126" i="1"/>
  <c r="I126" i="1"/>
  <c r="Q99" i="1"/>
  <c r="O126" i="1" l="1"/>
  <c r="Q126" i="1" s="1"/>
  <c r="P99" i="1"/>
  <c r="P126" i="1"/>
  <c r="D221" i="1" l="1"/>
  <c r="I55" i="1" l="1"/>
  <c r="J55" i="1"/>
  <c r="L55" i="1"/>
  <c r="O55" i="1" l="1"/>
  <c r="Q55" i="1" s="1"/>
  <c r="P55" i="1"/>
  <c r="L82" i="1" l="1"/>
  <c r="L83" i="1"/>
  <c r="L85" i="1"/>
  <c r="L100" i="1"/>
  <c r="L88" i="1"/>
  <c r="L101" i="1"/>
  <c r="L92" i="1"/>
  <c r="L93" i="1"/>
  <c r="L94" i="1"/>
  <c r="L89" i="1"/>
  <c r="L96" i="1"/>
  <c r="L90" i="1"/>
  <c r="L91" i="1"/>
  <c r="I32" i="1"/>
  <c r="J32" i="1"/>
  <c r="L32" i="1"/>
  <c r="L102" i="1" l="1"/>
  <c r="O32" i="1"/>
  <c r="Q32" i="1" s="1"/>
  <c r="P32" i="1"/>
  <c r="L18" i="1"/>
  <c r="I145" i="1" l="1"/>
  <c r="J145" i="1"/>
  <c r="L145" i="1"/>
  <c r="I142" i="1"/>
  <c r="J142" i="1"/>
  <c r="L142" i="1"/>
  <c r="I143" i="1"/>
  <c r="J143" i="1"/>
  <c r="L143" i="1"/>
  <c r="I144" i="1"/>
  <c r="J144" i="1"/>
  <c r="L144" i="1"/>
  <c r="I91" i="1"/>
  <c r="O91" i="1" s="1"/>
  <c r="J91" i="1"/>
  <c r="O143" i="1" l="1"/>
  <c r="Q143" i="1" s="1"/>
  <c r="O142" i="1"/>
  <c r="Q142" i="1" s="1"/>
  <c r="O144" i="1"/>
  <c r="Q144" i="1" s="1"/>
  <c r="O145" i="1"/>
  <c r="Q145" i="1" s="1"/>
  <c r="P143" i="1"/>
  <c r="Q91" i="1"/>
  <c r="P144" i="1"/>
  <c r="P91" i="1"/>
  <c r="P142" i="1"/>
  <c r="P145" i="1"/>
  <c r="N27" i="1"/>
  <c r="G27" i="1"/>
  <c r="L139" i="1" l="1"/>
  <c r="L140" i="1"/>
  <c r="L141" i="1"/>
  <c r="J141" i="1"/>
  <c r="J139" i="1"/>
  <c r="J140" i="1"/>
  <c r="I139" i="1"/>
  <c r="I140" i="1"/>
  <c r="I141" i="1"/>
  <c r="O141" i="1" l="1"/>
  <c r="Q141" i="1" s="1"/>
  <c r="O140" i="1"/>
  <c r="Q140" i="1" s="1"/>
  <c r="O139" i="1"/>
  <c r="Q139" i="1" s="1"/>
  <c r="P139" i="1"/>
  <c r="P140" i="1"/>
  <c r="P141" i="1"/>
  <c r="I199" i="1"/>
  <c r="I179" i="1" l="1"/>
  <c r="J179" i="1"/>
  <c r="L179" i="1"/>
  <c r="O179" i="1" l="1"/>
  <c r="Q179" i="1" s="1"/>
  <c r="P179" i="1"/>
  <c r="I124" i="1"/>
  <c r="J124" i="1"/>
  <c r="L124" i="1"/>
  <c r="I123" i="1"/>
  <c r="J123" i="1"/>
  <c r="L123" i="1"/>
  <c r="I122" i="1"/>
  <c r="J122" i="1"/>
  <c r="L122" i="1"/>
  <c r="L34" i="1"/>
  <c r="K35" i="1"/>
  <c r="J34" i="1"/>
  <c r="I34" i="1"/>
  <c r="O123" i="1" l="1"/>
  <c r="Q123" i="1" s="1"/>
  <c r="O34" i="1"/>
  <c r="Q34" i="1" s="1"/>
  <c r="O122" i="1"/>
  <c r="Q122" i="1" s="1"/>
  <c r="O124" i="1"/>
  <c r="Q124" i="1" s="1"/>
  <c r="P124" i="1"/>
  <c r="P123" i="1"/>
  <c r="P122" i="1"/>
  <c r="P34" i="1"/>
  <c r="J96" i="1"/>
  <c r="I96" i="1"/>
  <c r="O96" i="1" s="1"/>
  <c r="Q96" i="1" l="1"/>
  <c r="P96" i="1" l="1"/>
  <c r="L138" i="1" l="1"/>
  <c r="L132" i="1" l="1"/>
  <c r="L133" i="1"/>
  <c r="L134" i="1"/>
  <c r="L135" i="1"/>
  <c r="L136" i="1"/>
  <c r="L137" i="1"/>
  <c r="J132" i="1"/>
  <c r="J133" i="1"/>
  <c r="J134" i="1"/>
  <c r="J135" i="1"/>
  <c r="J136" i="1"/>
  <c r="J137" i="1"/>
  <c r="J138" i="1"/>
  <c r="P138" i="1" s="1"/>
  <c r="I132" i="1"/>
  <c r="I133" i="1"/>
  <c r="I134" i="1"/>
  <c r="I135" i="1"/>
  <c r="I136" i="1"/>
  <c r="I137" i="1"/>
  <c r="I138" i="1"/>
  <c r="I89" i="1"/>
  <c r="O89" i="1" s="1"/>
  <c r="J89" i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O134" i="1" l="1"/>
  <c r="Q134" i="1" s="1"/>
  <c r="O137" i="1"/>
  <c r="Q137" i="1" s="1"/>
  <c r="O133" i="1"/>
  <c r="O138" i="1"/>
  <c r="Q138" i="1" s="1"/>
  <c r="O136" i="1"/>
  <c r="Q136" i="1" s="1"/>
  <c r="O132" i="1"/>
  <c r="Q132" i="1" s="1"/>
  <c r="O135" i="1"/>
  <c r="Q135" i="1" s="1"/>
  <c r="Q89" i="1"/>
  <c r="P137" i="1"/>
  <c r="P134" i="1"/>
  <c r="P135" i="1"/>
  <c r="P136" i="1"/>
  <c r="P132" i="1"/>
  <c r="P133" i="1"/>
  <c r="P89" i="1"/>
  <c r="Q133" i="1" l="1"/>
  <c r="G40" i="1"/>
  <c r="G220" i="1" s="1"/>
  <c r="K19" i="1" l="1"/>
  <c r="J18" i="1"/>
  <c r="I18" i="1"/>
  <c r="O18" i="1" s="1"/>
  <c r="A18" i="1"/>
  <c r="P18" i="1" l="1"/>
  <c r="Q18" i="1"/>
  <c r="I235" i="1" l="1"/>
  <c r="I237" i="1" s="1"/>
  <c r="J235" i="1"/>
  <c r="J237" i="1" s="1"/>
  <c r="K235" i="1"/>
  <c r="K237" i="1" s="1"/>
  <c r="L235" i="1"/>
  <c r="L237" i="1" s="1"/>
  <c r="M235" i="1"/>
  <c r="M237" i="1" s="1"/>
  <c r="N235" i="1"/>
  <c r="N237" i="1" s="1"/>
  <c r="O235" i="1"/>
  <c r="O237" i="1" s="1"/>
  <c r="P235" i="1"/>
  <c r="P237" i="1" s="1"/>
  <c r="Q235" i="1"/>
  <c r="Q237" i="1" s="1"/>
  <c r="Q239" i="1" s="1"/>
  <c r="H235" i="1"/>
  <c r="H237" i="1" s="1"/>
  <c r="H239" i="1" s="1"/>
  <c r="G235" i="1" l="1"/>
  <c r="G237" i="1" l="1"/>
  <c r="L215" i="1" l="1"/>
  <c r="J215" i="1"/>
  <c r="I215" i="1"/>
  <c r="O215" i="1" l="1"/>
  <c r="Q215" i="1" s="1"/>
  <c r="P215" i="1"/>
  <c r="I201" i="1"/>
  <c r="J201" i="1"/>
  <c r="L201" i="1"/>
  <c r="I202" i="1"/>
  <c r="J202" i="1"/>
  <c r="L202" i="1"/>
  <c r="O202" i="1" l="1"/>
  <c r="Q202" i="1" s="1"/>
  <c r="O201" i="1"/>
  <c r="Q201" i="1" s="1"/>
  <c r="P202" i="1"/>
  <c r="P201" i="1"/>
  <c r="K158" i="1" l="1"/>
  <c r="K219" i="1"/>
  <c r="K73" i="1"/>
  <c r="K102" i="1"/>
  <c r="K27" i="1"/>
  <c r="I160" i="1"/>
  <c r="O160" i="1" s="1"/>
  <c r="J160" i="1"/>
  <c r="I161" i="1"/>
  <c r="O161" i="1" s="1"/>
  <c r="J161" i="1"/>
  <c r="I162" i="1"/>
  <c r="J162" i="1"/>
  <c r="I163" i="1"/>
  <c r="J163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8" i="1"/>
  <c r="J178" i="1"/>
  <c r="L163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8" i="1"/>
  <c r="O176" i="1" l="1"/>
  <c r="O183" i="1" s="1"/>
  <c r="O175" i="1"/>
  <c r="O172" i="1"/>
  <c r="O170" i="1"/>
  <c r="O169" i="1"/>
  <c r="O167" i="1"/>
  <c r="O163" i="1"/>
  <c r="O178" i="1"/>
  <c r="O174" i="1"/>
  <c r="O173" i="1"/>
  <c r="O171" i="1"/>
  <c r="O168" i="1"/>
  <c r="O166" i="1"/>
  <c r="O165" i="1"/>
  <c r="O162" i="1"/>
  <c r="L191" i="1"/>
  <c r="L192" i="1"/>
  <c r="L193" i="1"/>
  <c r="L194" i="1"/>
  <c r="L195" i="1"/>
  <c r="L199" i="1"/>
  <c r="O199" i="1" s="1"/>
  <c r="L200" i="1"/>
  <c r="L196" i="1"/>
  <c r="L197" i="1"/>
  <c r="L203" i="1"/>
  <c r="L204" i="1"/>
  <c r="L205" i="1"/>
  <c r="L207" i="1"/>
  <c r="O207" i="1" s="1"/>
  <c r="L213" i="1"/>
  <c r="L212" i="1"/>
  <c r="L214" i="1"/>
  <c r="L217" i="1"/>
  <c r="I187" i="1"/>
  <c r="O187" i="1" s="1"/>
  <c r="J187" i="1"/>
  <c r="I188" i="1"/>
  <c r="O188" i="1" s="1"/>
  <c r="J188" i="1"/>
  <c r="I190" i="1"/>
  <c r="O190" i="1" s="1"/>
  <c r="J190" i="1"/>
  <c r="I191" i="1"/>
  <c r="J191" i="1"/>
  <c r="I192" i="1"/>
  <c r="J192" i="1"/>
  <c r="I193" i="1"/>
  <c r="J193" i="1"/>
  <c r="I194" i="1"/>
  <c r="J194" i="1"/>
  <c r="I195" i="1"/>
  <c r="J195" i="1"/>
  <c r="I189" i="1"/>
  <c r="J189" i="1"/>
  <c r="J199" i="1"/>
  <c r="I200" i="1"/>
  <c r="J200" i="1"/>
  <c r="I196" i="1"/>
  <c r="J196" i="1"/>
  <c r="I197" i="1"/>
  <c r="J197" i="1"/>
  <c r="I203" i="1"/>
  <c r="J203" i="1"/>
  <c r="I204" i="1"/>
  <c r="J204" i="1"/>
  <c r="I205" i="1"/>
  <c r="J205" i="1"/>
  <c r="J207" i="1"/>
  <c r="I213" i="1"/>
  <c r="O213" i="1" s="1"/>
  <c r="J213" i="1"/>
  <c r="I212" i="1"/>
  <c r="J212" i="1"/>
  <c r="I214" i="1"/>
  <c r="J214" i="1"/>
  <c r="I217" i="1"/>
  <c r="J217" i="1"/>
  <c r="J186" i="1"/>
  <c r="I186" i="1"/>
  <c r="I106" i="1"/>
  <c r="J106" i="1"/>
  <c r="L106" i="1"/>
  <c r="L107" i="1"/>
  <c r="L108" i="1"/>
  <c r="L110" i="1"/>
  <c r="L109" i="1"/>
  <c r="L116" i="1"/>
  <c r="L111" i="1"/>
  <c r="L112" i="1"/>
  <c r="L117" i="1"/>
  <c r="L118" i="1"/>
  <c r="L119" i="1"/>
  <c r="L120" i="1"/>
  <c r="L129" i="1"/>
  <c r="L156" i="1"/>
  <c r="L25" i="1"/>
  <c r="L121" i="1"/>
  <c r="L130" i="1"/>
  <c r="L131" i="1"/>
  <c r="L26" i="1"/>
  <c r="L105" i="1"/>
  <c r="I107" i="1"/>
  <c r="J107" i="1"/>
  <c r="I108" i="1"/>
  <c r="J108" i="1"/>
  <c r="I110" i="1"/>
  <c r="J110" i="1"/>
  <c r="I109" i="1"/>
  <c r="J109" i="1"/>
  <c r="I116" i="1"/>
  <c r="J116" i="1"/>
  <c r="I111" i="1"/>
  <c r="J111" i="1"/>
  <c r="I112" i="1"/>
  <c r="J112" i="1"/>
  <c r="I117" i="1"/>
  <c r="J117" i="1"/>
  <c r="I118" i="1"/>
  <c r="J118" i="1"/>
  <c r="I119" i="1"/>
  <c r="J119" i="1"/>
  <c r="I120" i="1"/>
  <c r="J120" i="1"/>
  <c r="I129" i="1"/>
  <c r="J129" i="1"/>
  <c r="I156" i="1"/>
  <c r="J156" i="1"/>
  <c r="I25" i="1"/>
  <c r="J25" i="1"/>
  <c r="I121" i="1"/>
  <c r="J121" i="1"/>
  <c r="I130" i="1"/>
  <c r="J130" i="1"/>
  <c r="I131" i="1"/>
  <c r="J131" i="1"/>
  <c r="I26" i="1"/>
  <c r="J26" i="1"/>
  <c r="I90" i="1"/>
  <c r="O90" i="1" s="1"/>
  <c r="J90" i="1"/>
  <c r="J105" i="1"/>
  <c r="I105" i="1"/>
  <c r="O105" i="1" s="1"/>
  <c r="J104" i="1"/>
  <c r="I104" i="1"/>
  <c r="J79" i="1"/>
  <c r="L64" i="1"/>
  <c r="O64" i="1" s="1"/>
  <c r="J94" i="1"/>
  <c r="I94" i="1"/>
  <c r="O94" i="1" s="1"/>
  <c r="J93" i="1"/>
  <c r="I93" i="1"/>
  <c r="O93" i="1" s="1"/>
  <c r="J92" i="1"/>
  <c r="I92" i="1"/>
  <c r="O92" i="1" s="1"/>
  <c r="J101" i="1"/>
  <c r="I101" i="1"/>
  <c r="O101" i="1" s="1"/>
  <c r="J88" i="1"/>
  <c r="I88" i="1"/>
  <c r="O88" i="1" s="1"/>
  <c r="J100" i="1"/>
  <c r="I100" i="1"/>
  <c r="O100" i="1" s="1"/>
  <c r="J85" i="1"/>
  <c r="I85" i="1"/>
  <c r="O85" i="1" s="1"/>
  <c r="J83" i="1"/>
  <c r="I83" i="1"/>
  <c r="O83" i="1" s="1"/>
  <c r="J82" i="1"/>
  <c r="I82" i="1"/>
  <c r="J81" i="1"/>
  <c r="I81" i="1"/>
  <c r="O81" i="1" s="1"/>
  <c r="J80" i="1"/>
  <c r="I80" i="1"/>
  <c r="I42" i="1"/>
  <c r="O42" i="1" s="1"/>
  <c r="J42" i="1"/>
  <c r="L70" i="1"/>
  <c r="L67" i="1"/>
  <c r="L63" i="1"/>
  <c r="L62" i="1"/>
  <c r="L61" i="1"/>
  <c r="J70" i="1"/>
  <c r="I70" i="1"/>
  <c r="J67" i="1"/>
  <c r="I67" i="1"/>
  <c r="J64" i="1"/>
  <c r="J63" i="1"/>
  <c r="I63" i="1"/>
  <c r="J62" i="1"/>
  <c r="I62" i="1"/>
  <c r="J61" i="1"/>
  <c r="I61" i="1"/>
  <c r="L54" i="1"/>
  <c r="L51" i="1"/>
  <c r="L50" i="1"/>
  <c r="L49" i="1"/>
  <c r="L48" i="1"/>
  <c r="L47" i="1"/>
  <c r="L46" i="1"/>
  <c r="L39" i="1"/>
  <c r="L38" i="1"/>
  <c r="J39" i="1"/>
  <c r="I39" i="1"/>
  <c r="J38" i="1"/>
  <c r="I38" i="1"/>
  <c r="J37" i="1"/>
  <c r="I37" i="1"/>
  <c r="O37" i="1" s="1"/>
  <c r="J54" i="1"/>
  <c r="I54" i="1"/>
  <c r="O54" i="1" s="1"/>
  <c r="J51" i="1"/>
  <c r="I51" i="1"/>
  <c r="O51" i="1" s="1"/>
  <c r="J50" i="1"/>
  <c r="I50" i="1"/>
  <c r="J49" i="1"/>
  <c r="I49" i="1"/>
  <c r="J48" i="1"/>
  <c r="I48" i="1"/>
  <c r="O48" i="1" s="1"/>
  <c r="J47" i="1"/>
  <c r="I47" i="1"/>
  <c r="O47" i="1" s="1"/>
  <c r="J46" i="1"/>
  <c r="I46" i="1"/>
  <c r="J45" i="1"/>
  <c r="I45" i="1"/>
  <c r="O45" i="1" s="1"/>
  <c r="J44" i="1"/>
  <c r="I44" i="1"/>
  <c r="O44" i="1" s="1"/>
  <c r="J43" i="1"/>
  <c r="I43" i="1"/>
  <c r="O43" i="1" s="1"/>
  <c r="L31" i="1"/>
  <c r="L30" i="1"/>
  <c r="J31" i="1"/>
  <c r="I31" i="1"/>
  <c r="J30" i="1"/>
  <c r="I30" i="1"/>
  <c r="O30" i="1" s="1"/>
  <c r="J29" i="1"/>
  <c r="I29" i="1"/>
  <c r="I21" i="1"/>
  <c r="O21" i="1" s="1"/>
  <c r="J21" i="1"/>
  <c r="L23" i="1"/>
  <c r="J23" i="1"/>
  <c r="I23" i="1"/>
  <c r="I13" i="1"/>
  <c r="J13" i="1"/>
  <c r="L17" i="1"/>
  <c r="L15" i="1"/>
  <c r="M19" i="1"/>
  <c r="I17" i="1"/>
  <c r="J17" i="1"/>
  <c r="I15" i="1"/>
  <c r="J15" i="1"/>
  <c r="I14" i="1"/>
  <c r="O14" i="1" s="1"/>
  <c r="J14" i="1"/>
  <c r="O49" i="1" l="1"/>
  <c r="O46" i="1"/>
  <c r="O50" i="1"/>
  <c r="O214" i="1"/>
  <c r="O194" i="1"/>
  <c r="M158" i="1"/>
  <c r="I158" i="1"/>
  <c r="J158" i="1"/>
  <c r="L158" i="1"/>
  <c r="I219" i="1"/>
  <c r="J219" i="1"/>
  <c r="J73" i="1"/>
  <c r="L73" i="1"/>
  <c r="J19" i="1"/>
  <c r="I19" i="1"/>
  <c r="L19" i="1"/>
  <c r="I73" i="1"/>
  <c r="M73" i="1"/>
  <c r="O104" i="1"/>
  <c r="O212" i="1"/>
  <c r="O217" i="1"/>
  <c r="O38" i="1"/>
  <c r="J102" i="1"/>
  <c r="O39" i="1"/>
  <c r="O80" i="1"/>
  <c r="I102" i="1"/>
  <c r="M102" i="1"/>
  <c r="M35" i="1"/>
  <c r="O15" i="1"/>
  <c r="L35" i="1"/>
  <c r="O29" i="1"/>
  <c r="I35" i="1"/>
  <c r="J35" i="1"/>
  <c r="O13" i="1"/>
  <c r="O204" i="1"/>
  <c r="O197" i="1"/>
  <c r="O200" i="1"/>
  <c r="Q200" i="1" s="1"/>
  <c r="O31" i="1"/>
  <c r="O189" i="1"/>
  <c r="O131" i="1"/>
  <c r="Q131" i="1" s="1"/>
  <c r="O121" i="1"/>
  <c r="O156" i="1"/>
  <c r="O120" i="1"/>
  <c r="O192" i="1"/>
  <c r="O17" i="1"/>
  <c r="O61" i="1"/>
  <c r="O191" i="1"/>
  <c r="M219" i="1"/>
  <c r="O63" i="1"/>
  <c r="O186" i="1"/>
  <c r="L219" i="1"/>
  <c r="O118" i="1"/>
  <c r="O112" i="1"/>
  <c r="O116" i="1"/>
  <c r="O110" i="1"/>
  <c r="O107" i="1"/>
  <c r="O67" i="1"/>
  <c r="O23" i="1"/>
  <c r="P104" i="1"/>
  <c r="O205" i="1"/>
  <c r="O203" i="1"/>
  <c r="O196" i="1"/>
  <c r="O70" i="1"/>
  <c r="O82" i="1"/>
  <c r="Q82" i="1" s="1"/>
  <c r="O26" i="1"/>
  <c r="Q26" i="1" s="1"/>
  <c r="O130" i="1"/>
  <c r="O25" i="1"/>
  <c r="O129" i="1"/>
  <c r="O119" i="1"/>
  <c r="O117" i="1"/>
  <c r="O111" i="1"/>
  <c r="O109" i="1"/>
  <c r="O108" i="1"/>
  <c r="O62" i="1"/>
  <c r="O106" i="1"/>
  <c r="O195" i="1"/>
  <c r="O193" i="1"/>
  <c r="J57" i="1"/>
  <c r="M57" i="1"/>
  <c r="I57" i="1"/>
  <c r="L57" i="1"/>
  <c r="P42" i="1"/>
  <c r="M27" i="1"/>
  <c r="L27" i="1"/>
  <c r="J27" i="1"/>
  <c r="I27" i="1"/>
  <c r="P200" i="1"/>
  <c r="Q94" i="1"/>
  <c r="Q51" i="1"/>
  <c r="P51" i="1"/>
  <c r="P90" i="1"/>
  <c r="Q90" i="1"/>
  <c r="P26" i="1"/>
  <c r="P131" i="1"/>
  <c r="O158" i="1" l="1"/>
  <c r="O73" i="1"/>
  <c r="O19" i="1"/>
  <c r="Q104" i="1"/>
  <c r="O102" i="1"/>
  <c r="O35" i="1"/>
  <c r="O219" i="1"/>
  <c r="Q42" i="1"/>
  <c r="P207" i="1" l="1"/>
  <c r="P213" i="1" l="1"/>
  <c r="A222" i="1" l="1"/>
  <c r="P217" i="1"/>
  <c r="P214" i="1"/>
  <c r="P212" i="1"/>
  <c r="P205" i="1"/>
  <c r="P204" i="1"/>
  <c r="P196" i="1"/>
  <c r="P203" i="1"/>
  <c r="P197" i="1"/>
  <c r="P199" i="1"/>
  <c r="P189" i="1"/>
  <c r="P195" i="1"/>
  <c r="P194" i="1"/>
  <c r="P193" i="1"/>
  <c r="P192" i="1"/>
  <c r="P191" i="1"/>
  <c r="P190" i="1"/>
  <c r="P188" i="1"/>
  <c r="P187" i="1"/>
  <c r="P186" i="1"/>
  <c r="P185" i="1"/>
  <c r="P178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3" i="1"/>
  <c r="P162" i="1"/>
  <c r="P161" i="1"/>
  <c r="P160" i="1"/>
  <c r="P130" i="1"/>
  <c r="P121" i="1"/>
  <c r="P25" i="1"/>
  <c r="P120" i="1"/>
  <c r="P156" i="1"/>
  <c r="P129" i="1"/>
  <c r="P119" i="1"/>
  <c r="P118" i="1"/>
  <c r="P117" i="1"/>
  <c r="P112" i="1"/>
  <c r="P111" i="1"/>
  <c r="P116" i="1"/>
  <c r="P110" i="1"/>
  <c r="P109" i="1"/>
  <c r="P108" i="1"/>
  <c r="P106" i="1"/>
  <c r="P105" i="1"/>
  <c r="P107" i="1"/>
  <c r="P87" i="1"/>
  <c r="P94" i="1"/>
  <c r="P93" i="1"/>
  <c r="P92" i="1"/>
  <c r="P101" i="1"/>
  <c r="P88" i="1"/>
  <c r="P100" i="1"/>
  <c r="P85" i="1"/>
  <c r="P83" i="1"/>
  <c r="P82" i="1"/>
  <c r="P81" i="1"/>
  <c r="P80" i="1"/>
  <c r="P79" i="1"/>
  <c r="P70" i="1"/>
  <c r="P67" i="1"/>
  <c r="P64" i="1"/>
  <c r="P63" i="1"/>
  <c r="P62" i="1"/>
  <c r="P61" i="1"/>
  <c r="P54" i="1"/>
  <c r="P50" i="1"/>
  <c r="P49" i="1"/>
  <c r="P48" i="1"/>
  <c r="P47" i="1"/>
  <c r="P46" i="1"/>
  <c r="P45" i="1"/>
  <c r="P44" i="1"/>
  <c r="P43" i="1"/>
  <c r="P37" i="1"/>
  <c r="P38" i="1"/>
  <c r="P39" i="1"/>
  <c r="P31" i="1"/>
  <c r="P30" i="1"/>
  <c r="P29" i="1"/>
  <c r="P23" i="1"/>
  <c r="P21" i="1"/>
  <c r="P17" i="1"/>
  <c r="P14" i="1"/>
  <c r="P15" i="1"/>
  <c r="P13" i="1"/>
  <c r="P158" i="1" l="1"/>
  <c r="P19" i="1"/>
  <c r="P73" i="1"/>
  <c r="P102" i="1"/>
  <c r="P35" i="1"/>
  <c r="P219" i="1"/>
  <c r="P57" i="1"/>
  <c r="P27" i="1"/>
  <c r="Q130" i="1" l="1"/>
  <c r="J40" i="1" l="1"/>
  <c r="J220" i="1" s="1"/>
  <c r="N40" i="1"/>
  <c r="N220" i="1" s="1"/>
  <c r="M40" i="1"/>
  <c r="M220" i="1" s="1"/>
  <c r="L40" i="1"/>
  <c r="L220" i="1" s="1"/>
  <c r="K40" i="1"/>
  <c r="K220" i="1" s="1"/>
  <c r="I40" i="1"/>
  <c r="I220" i="1" s="1"/>
  <c r="Q30" i="1" l="1"/>
  <c r="Q186" i="1" l="1"/>
  <c r="Q187" i="1"/>
  <c r="Q188" i="1"/>
  <c r="Q204" i="1"/>
  <c r="Q189" i="1"/>
  <c r="Q203" i="1"/>
  <c r="Q214" i="1"/>
  <c r="Q197" i="1"/>
  <c r="Q194" i="1"/>
  <c r="Q193" i="1"/>
  <c r="Q190" i="1"/>
  <c r="Q192" i="1"/>
  <c r="Q195" i="1"/>
  <c r="Q217" i="1"/>
  <c r="Q191" i="1"/>
  <c r="Q196" i="1"/>
  <c r="Q205" i="1"/>
  <c r="Q199" i="1"/>
  <c r="Q212" i="1"/>
  <c r="Q213" i="1"/>
  <c r="Q160" i="1"/>
  <c r="Q161" i="1"/>
  <c r="Q166" i="1"/>
  <c r="Q165" i="1"/>
  <c r="Q162" i="1"/>
  <c r="Q169" i="1"/>
  <c r="Q167" i="1"/>
  <c r="Q168" i="1"/>
  <c r="Q178" i="1"/>
  <c r="Q171" i="1"/>
  <c r="Q176" i="1"/>
  <c r="Q183" i="1" s="1"/>
  <c r="Q175" i="1"/>
  <c r="Q174" i="1"/>
  <c r="Q170" i="1"/>
  <c r="Q163" i="1"/>
  <c r="Q207" i="1"/>
  <c r="Q172" i="1"/>
  <c r="Q173" i="1"/>
  <c r="Q109" i="1"/>
  <c r="Q105" i="1"/>
  <c r="Q106" i="1"/>
  <c r="Q129" i="1"/>
  <c r="Q112" i="1"/>
  <c r="Q156" i="1"/>
  <c r="Q14" i="1"/>
  <c r="Q111" i="1"/>
  <c r="Q116" i="1"/>
  <c r="Q119" i="1"/>
  <c r="Q110" i="1"/>
  <c r="Q117" i="1"/>
  <c r="Q120" i="1"/>
  <c r="Q25" i="1"/>
  <c r="Q118" i="1"/>
  <c r="Q121" i="1"/>
  <c r="Q80" i="1"/>
  <c r="Q81" i="1"/>
  <c r="Q83" i="1"/>
  <c r="Q85" i="1"/>
  <c r="Q101" i="1"/>
  <c r="Q100" i="1"/>
  <c r="Q88" i="1"/>
  <c r="Q93" i="1"/>
  <c r="Q92" i="1"/>
  <c r="Q70" i="1"/>
  <c r="Q62" i="1"/>
  <c r="Q63" i="1"/>
  <c r="Q64" i="1"/>
  <c r="Q61" i="1"/>
  <c r="Q67" i="1"/>
  <c r="Q44" i="1"/>
  <c r="Q45" i="1"/>
  <c r="Q50" i="1"/>
  <c r="Q48" i="1"/>
  <c r="Q49" i="1"/>
  <c r="Q46" i="1"/>
  <c r="Q54" i="1"/>
  <c r="Q47" i="1"/>
  <c r="Q39" i="1"/>
  <c r="Q37" i="1"/>
  <c r="Q38" i="1"/>
  <c r="Q31" i="1"/>
  <c r="Q23" i="1"/>
  <c r="Q17" i="1"/>
  <c r="Q15" i="1"/>
  <c r="Q73" i="1" l="1"/>
  <c r="O57" i="1"/>
  <c r="Q43" i="1"/>
  <c r="Q57" i="1" s="1"/>
  <c r="Q29" i="1"/>
  <c r="Q35" i="1" s="1"/>
  <c r="Q21" i="1"/>
  <c r="O27" i="1"/>
  <c r="Q107" i="1"/>
  <c r="Q79" i="1"/>
  <c r="Q102" i="1" s="1"/>
  <c r="Q13" i="1"/>
  <c r="G240" i="1"/>
  <c r="Q108" i="1"/>
  <c r="Q185" i="1"/>
  <c r="Q219" i="1" s="1"/>
  <c r="P40" i="1"/>
  <c r="P220" i="1" s="1"/>
  <c r="O40" i="1"/>
  <c r="Q158" i="1" l="1"/>
  <c r="Q19" i="1"/>
  <c r="O220" i="1"/>
  <c r="Q27" i="1"/>
  <c r="Q40" i="1"/>
  <c r="Q220" i="1" l="1"/>
</calcChain>
</file>

<file path=xl/sharedStrings.xml><?xml version="1.0" encoding="utf-8"?>
<sst xmlns="http://schemas.openxmlformats.org/spreadsheetml/2006/main" count="1003" uniqueCount="349">
  <si>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</si>
  <si>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</si>
  <si>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</si>
  <si>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</si>
  <si>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</si>
  <si>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</si>
  <si>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</si>
  <si>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</si>
  <si>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</si>
  <si>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</si>
  <si>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</si>
  <si>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</si>
  <si>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</si>
  <si>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</si>
  <si>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</si>
  <si>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</si>
  <si>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</si>
  <si>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</si>
  <si>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</si>
  <si>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</si>
  <si>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</si>
  <si>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GERENCIA</t>
  </si>
  <si>
    <t>DIRECCION DE RECURSOS HUMANOS</t>
  </si>
  <si>
    <t>DEPARTAMENTO DE CONTROL Y ANALISIS DE LAS OPERACIONES</t>
  </si>
  <si>
    <t>DIRECCION FINANCIERA</t>
  </si>
  <si>
    <t>DIRECCION JURIDICA</t>
  </si>
  <si>
    <t>DIRECCION ADMINISTRATIVA</t>
  </si>
  <si>
    <t>DIRECCION DE TECNOLOGIAS DE LA INFORMACION Y COMUNICACION</t>
  </si>
  <si>
    <t>LAURA PATRICIA HERNANDEZ CABRERA</t>
  </si>
  <si>
    <t>FIJO</t>
  </si>
  <si>
    <t>JUAN ENRIQUE GARCIA ALVAREZ</t>
  </si>
  <si>
    <t>MARIA DEL PILAR PENA GARCIA</t>
  </si>
  <si>
    <t>DIRECTOR (A) RECURSOS HUMANOS</t>
  </si>
  <si>
    <t>Carrera Administrativa</t>
  </si>
  <si>
    <t>WILMA NAVIL RODRIGUEZ MENA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</si>
  <si>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</si>
  <si>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</si>
  <si>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</si>
  <si>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</si>
  <si>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</si>
  <si>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MARIA ISABEL ALTAGRACIA MARION LANDAIS DE CASTRO</t>
  </si>
  <si>
    <t>SECRETARIA EJECUTIVA</t>
  </si>
  <si>
    <t>De Confianza</t>
  </si>
  <si>
    <t>RAQUEL ARACELIS GRANVILLE SOLANO</t>
  </si>
  <si>
    <t>ENCARGADA DIV. DE COBROS</t>
  </si>
  <si>
    <t>ANA HILSA ESTEVEZ BISONO</t>
  </si>
  <si>
    <t>LUCILA FERMIN DE LA CRUZ</t>
  </si>
  <si>
    <t>LEIDY ESTEFANI ROSARIO MONTILLA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</si>
  <si>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</si>
  <si>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</si>
  <si>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</si>
  <si>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</si>
  <si>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</si>
  <si>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</si>
  <si>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MILAGROS MARTINA GOMEZ CADENA</t>
  </si>
  <si>
    <t>MARINA INES FIALLO CABRAL</t>
  </si>
  <si>
    <t>DIRECTORA ADMINISTRATIVA</t>
  </si>
  <si>
    <t>ROSA ELIZABETH NUÑEZ FERNANDEZ</t>
  </si>
  <si>
    <t>MIRIAM JULENNY RUIZ DE LA ROSA</t>
  </si>
  <si>
    <t>EDUARDO JOSE PIMENTEL PEÑA</t>
  </si>
  <si>
    <t>ENCARGADO SECCION ALMACEN Y SUMINISTRO</t>
  </si>
  <si>
    <t>LEISSA MARGARITA VARGAS ROSARIO</t>
  </si>
  <si>
    <t>NANCY MELODY IMBERT MARTINEZ</t>
  </si>
  <si>
    <t>AUXILIAR ADMINISTRATIVO I</t>
  </si>
  <si>
    <t>MIGUEL ANGEL DORVILLE ROJA</t>
  </si>
  <si>
    <t>CHOFER I</t>
  </si>
  <si>
    <t>Estatus Simplificado</t>
  </si>
  <si>
    <t>JOAN GABRIEL MARTINEZ MARTE</t>
  </si>
  <si>
    <t>EVELYN GUADALUPE PEREZ</t>
  </si>
  <si>
    <t>ISIDRO MARTE GUZMAN</t>
  </si>
  <si>
    <t>YNOCENCIO PIÑA CORREA</t>
  </si>
  <si>
    <t>MENSAJERO EXTERNO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</si>
  <si>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</si>
  <si>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</si>
  <si>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</si>
  <si>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</si>
  <si>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</si>
  <si>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</si>
  <si>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</si>
  <si>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</si>
  <si>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</si>
  <si>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</si>
  <si>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CONTADOR (A)</t>
  </si>
  <si>
    <t>ELVIA BALBUENA LANTIGUA</t>
  </si>
  <si>
    <t>ANALISTA DE CUENTAS POR COBRAR</t>
  </si>
  <si>
    <t>ELIZABETH RODRIGUEZ GOMEZ</t>
  </si>
  <si>
    <t>RAYSA YOKASTA ORTIZ RODRIGUEZ</t>
  </si>
  <si>
    <t>ANALISTA DE CUENTA POR PAGAR</t>
  </si>
  <si>
    <t>CARMEN YANERIS ACEVEDO DE LA CRUZ</t>
  </si>
  <si>
    <t>JORGE RAFAEL KOURIE DICKSON</t>
  </si>
  <si>
    <t>BIOSAITY LORENZO GUZMAN</t>
  </si>
  <si>
    <t>SAHADIA ERCILIA CRUZ ABREU</t>
  </si>
  <si>
    <t>ANA MILDRED SUARDY GONZALEZ</t>
  </si>
  <si>
    <t>VICTORIA ALICIA LUGO DE SANTANA</t>
  </si>
  <si>
    <t>ALEIDA ALTAGRACIA RODRIGUEZ PEREZ</t>
  </si>
  <si>
    <t>YOLANDA E DEL C DE JS BEJARAN CRUZ</t>
  </si>
  <si>
    <t>MAYRA ALTAGRACIA NUÑEZ DIAZ</t>
  </si>
  <si>
    <t>ENMANUEL MANZUETA CALCAÑO</t>
  </si>
  <si>
    <t>MERYS ESTERLYN GUERRERO HERRERA</t>
  </si>
  <si>
    <t>ANALISTA CUENTAS GUBERNAMENTALES</t>
  </si>
  <si>
    <t>ALBA MARIEL DE LEON RAMIREZ</t>
  </si>
  <si>
    <t>JENNIFER GOMEZ LINARES</t>
  </si>
  <si>
    <t>LILLIAM ALTAGRACIA PANIAGUA ESPIRITU</t>
  </si>
  <si>
    <t>NORIS MASSIEL REYES GABIN</t>
  </si>
  <si>
    <t>MONITOR DE SERVICIOS</t>
  </si>
  <si>
    <t>DHARIANA ELIZABETH ALECON QUEZADA</t>
  </si>
  <si>
    <t>RINA HUBER REYES</t>
  </si>
  <si>
    <t>YAMEL LEONOR PANIAGUA GRULLON</t>
  </si>
  <si>
    <t>JAFREISE DARISELL PUJOLS MEJIA</t>
  </si>
  <si>
    <t>LIDEYSIS ALTAGRACIA ALIX BELTRAN</t>
  </si>
  <si>
    <t>MIRLA ANABELL CORDERO GONZALEZ</t>
  </si>
  <si>
    <t>NIRSA JOSELA SENA TRINIDAD</t>
  </si>
  <si>
    <t>ANALISTA DE CONTROL Y OPERACIONES</t>
  </si>
  <si>
    <t>EUCLIDES DE OLEO OGANDO</t>
  </si>
  <si>
    <t>JAZMIN UCETA PEREZ</t>
  </si>
  <si>
    <t>BERQUIS ARELIS GUZMAN GUZMAN</t>
  </si>
  <si>
    <t>HECTOR EMILIO MOTA PORTES</t>
  </si>
  <si>
    <t>DIR. TECNOLOGIA INFORMACION Y COMUNICACION</t>
  </si>
  <si>
    <t>MANUEL RAFAEL BISONO MARTINEZ</t>
  </si>
  <si>
    <t>ENC. DEPARTAMENTO OPERACIONES TIC</t>
  </si>
  <si>
    <t>CESAR VINICIO DURAN DE LEON</t>
  </si>
  <si>
    <t>ENC. DPTO. SEGURIDAD Y MONITOREO TIC</t>
  </si>
  <si>
    <t>ROBERTO CARLOS JAQUEZ RIVERA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</si>
  <si>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</si>
  <si>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</si>
  <si>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</si>
  <si>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</si>
  <si>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</si>
  <si>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</si>
  <si>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</si>
  <si>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</si>
  <si>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</si>
  <si>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</si>
  <si>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</si>
  <si>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</si>
  <si>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</si>
  <si>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</si>
  <si>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</si>
  <si>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</si>
  <si>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</si>
  <si>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</si>
  <si>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</si>
  <si>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</si>
  <si>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</si>
  <si>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</si>
  <si>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</si>
  <si>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</si>
  <si>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</si>
  <si>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</si>
  <si>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JOSE VLADIMIR BATISTA SUARDI</t>
  </si>
  <si>
    <t>ADELAIDA ESTELA DE LA A BAUTISTA LARA</t>
  </si>
  <si>
    <t>ENCARGADO (A) DEPARTAMENTO DE ANÁLISIS Y MONITOREO</t>
  </si>
  <si>
    <t>FELIX ANTONIO GUZMAN RODRIGUEZ</t>
  </si>
  <si>
    <t>ARSENILIA BAUTISTA ALCANTARA</t>
  </si>
  <si>
    <t>JULIO ANTONIO FELIZ RAMIREZ</t>
  </si>
  <si>
    <t>INGRID MIOSOTTIS ROSARIO RIVERA</t>
  </si>
  <si>
    <t>DIOGENES ANTONIO QUI ONES AMPARO</t>
  </si>
  <si>
    <t>LEIDY FRANK SANCHEZ OVIEDO</t>
  </si>
  <si>
    <t>ELSA CAROLINA SEGURA MANCEBO</t>
  </si>
  <si>
    <t>JUAN CARLOS BISONO RAMOS</t>
  </si>
  <si>
    <t>SUGEL MERCEDES ROQUE TAPIA</t>
  </si>
  <si>
    <t>FLORY BARBARA GONZALEZ HERNANDEZ</t>
  </si>
  <si>
    <t>VANESSA AIMEE PEÑA MEJIA</t>
  </si>
  <si>
    <t>YADIRA AMARILIS ABREU UREÑA</t>
  </si>
  <si>
    <t>ROBERTO MANUEL RODRIGUEZ CASTILLO</t>
  </si>
  <si>
    <t>GUADALUPE CORNELIO CLAUDE</t>
  </si>
  <si>
    <t>KENIA ALTAGRACIA DIAZ ALMONTE</t>
  </si>
  <si>
    <t>YOHELIS ROSANDI CRUZ BATISTA</t>
  </si>
  <si>
    <t>SUB-TOTAL</t>
  </si>
  <si>
    <t>OSORIS CONCEPCION BACILOS MARTINEZ</t>
  </si>
  <si>
    <t>ANALISTA DE COMPRAS Y CONTRATACIONES</t>
  </si>
  <si>
    <t>RAMON SIMEON HERNANDEZ SANTANA</t>
  </si>
  <si>
    <t>FREDERICK DE LA ROSA CORNIELLE</t>
  </si>
  <si>
    <t>ANALISTA DE INCIDENTES DE SISTEMAS</t>
  </si>
  <si>
    <t>GISSELL JAZMIN MARTINEZ PANTALEON</t>
  </si>
  <si>
    <t>KAREN JOSE CARRASCO</t>
  </si>
  <si>
    <t>JOCHY ALBERTO PADILLA MENDEZ</t>
  </si>
  <si>
    <t>DIRECTOR (A) DE PLANIFICACION Y DESARROLLO</t>
  </si>
  <si>
    <t>ENCARGADO (A) DEP. SERVICIOS GENERALES</t>
  </si>
  <si>
    <t>ENCARGADO (A) DEP. COMPRAS Y CONTRATACIONES</t>
  </si>
  <si>
    <t>ENCARGADO (A) DEPARTAMENTO DE CONTROL Y ANALISIS DE LAS OPERACIONES</t>
  </si>
  <si>
    <t>ANALISTA DE INVERSIONES</t>
  </si>
  <si>
    <t>CELIA LUDMILLA FONTANA JIMENEZ</t>
  </si>
  <si>
    <t>ERICKSON MANUEL PEÑA RAMOS</t>
  </si>
  <si>
    <t xml:space="preserve">Función </t>
  </si>
  <si>
    <t>GABRIEL NEFTALI LIBERATO FURCAL</t>
  </si>
  <si>
    <t>PABLO ANDRES DE LA CRUZ</t>
  </si>
  <si>
    <t>ADMINISTRADOR (A) DE BASE DE DATOS</t>
  </si>
  <si>
    <t>FELISANDER MELO PASCUAL</t>
  </si>
  <si>
    <t>SOPORTE TÉCNICO DE SERVIDORES Y CONFIGURACIÓN</t>
  </si>
  <si>
    <t>ENCARGADO SECCION MANTENIMIENTO Y MAYORDOMIA</t>
  </si>
  <si>
    <t xml:space="preserve"> </t>
  </si>
  <si>
    <t>total regionales</t>
  </si>
  <si>
    <t>total nomina</t>
  </si>
  <si>
    <t>Total pagado</t>
  </si>
  <si>
    <t>AUXILIAR DE SERVICIOS DE INFORMACION</t>
  </si>
  <si>
    <t>AUXILIAR DE RECURSOS HUMANOS</t>
  </si>
  <si>
    <t>ISAIRA SOTO SANCHEZ</t>
  </si>
  <si>
    <t>KEYLA NYNOSKA JIMENEZ RAMIREZ</t>
  </si>
  <si>
    <t>YESEBEL CORDERO HENRIQUEZ</t>
  </si>
  <si>
    <t>YUJEIDI VANESSA PEREZ ZABALA</t>
  </si>
  <si>
    <t>DORALINA GONZALEZ EMILIANO</t>
  </si>
  <si>
    <t>SAMUEL REINOSO ARIAS</t>
  </si>
  <si>
    <t>ENDRINA YELIXA FELIZ HERRERA</t>
  </si>
  <si>
    <t>NEFER ALYSSA IVETTE PAULINO COBLES</t>
  </si>
  <si>
    <t>ENC. DIVISION ADMINISTRACION DE INICIDENTES</t>
  </si>
  <si>
    <t>JEFERSON RODRIGUEZ</t>
  </si>
  <si>
    <t>ANA LIDIA PEREZ FRANCO</t>
  </si>
  <si>
    <t xml:space="preserve">         </t>
  </si>
  <si>
    <t xml:space="preserve">    Directora de Recursos Humanos                                     Director de Finanzas                           Tesorero de la Seguridad Social</t>
  </si>
  <si>
    <t>LUISA YANYLL GARCIA TORO</t>
  </si>
  <si>
    <t>MAYELIN DESIRE CASTILLO CARO</t>
  </si>
  <si>
    <t>RICHARD ALFREDO LION TEJADA</t>
  </si>
  <si>
    <t>MARELINE GISSEL RAMÍREZ TEJERA</t>
  </si>
  <si>
    <t>MELISSA MARIA PEÑA DE LA CRUZ</t>
  </si>
  <si>
    <t>YANET MAGDALENA MONTERO GUERRERO</t>
  </si>
  <si>
    <t>JOHANNA MASSIEL RIVAS PAULINO</t>
  </si>
  <si>
    <t>MASSIEL BRITO CACERES</t>
  </si>
  <si>
    <t>MAYRENI ALEXANDRA MENDEZ RODRIGUEZ</t>
  </si>
  <si>
    <t>LISMARY MABEL FERNANDEZ MARTINEZ</t>
  </si>
  <si>
    <t>AMBAR PAOLA CRUZ CANAAN</t>
  </si>
  <si>
    <t>STEPHANIE MERCEDES DIAZ NOVAS</t>
  </si>
  <si>
    <t>LUZ DEL CARMEN MEJIA</t>
  </si>
  <si>
    <t>DANNERY MARTINEZ MERCEDES</t>
  </si>
  <si>
    <t>JENNY ELENA GOMEZ DE LOS SANTOS</t>
  </si>
  <si>
    <t>OSCAR ALBERTO SANTANA MATOS</t>
  </si>
  <si>
    <t xml:space="preserve">                   Pilar Peña                                                            Jose Israel Del Orbe                                            Henry Sahdalá</t>
  </si>
  <si>
    <t>WANDA CAROLINA PEREZ MEJIA</t>
  </si>
  <si>
    <t>ANALISTA DE PAGOS GUBERNAMENTALES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</si>
  <si>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</si>
  <si>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</si>
  <si>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>CARLOS AGUERO MORALES</t>
  </si>
  <si>
    <t>JENNIFER LUISANNA ORTEGA SANCHEZ</t>
  </si>
  <si>
    <t>ANEURY CUESTA PIÑA</t>
  </si>
  <si>
    <t xml:space="preserve">   (4*) Deducción directa declaración TSS del SUIRPLUS por registro de dependientes adicionales al SDSS. RD$1,190.12 por cada dependiente adicional registrado.</t>
  </si>
  <si>
    <t>ERISON RONALDO SOTO SOTO</t>
  </si>
  <si>
    <t>KATHERINNE GUANTE SISA</t>
  </si>
  <si>
    <t>GEISA LIDIA CASTRO ENCARNACION</t>
  </si>
  <si>
    <t>AYUDANTE DE MANTENIMIENTO</t>
  </si>
  <si>
    <t>EUNICE ELIZABETH SANTOS RODRIGUEZ</t>
  </si>
  <si>
    <t xml:space="preserve">Carrera  </t>
  </si>
  <si>
    <t>LORENDY ROMERO JIMENEZ</t>
  </si>
  <si>
    <t xml:space="preserve">RECEPCIONISTA </t>
  </si>
  <si>
    <t>NELLI TAVERAS UREÑA</t>
  </si>
  <si>
    <t xml:space="preserve">ENCARGADO (A) DEPARTAMENTO DE CUMPLIMIENTO DE EMPLEADORES </t>
  </si>
  <si>
    <t>TECNICO DE RECURSOS HUMANOS</t>
  </si>
  <si>
    <t>Carrera</t>
  </si>
  <si>
    <t>LETICIA CAROLINA PICCIRILLO STERLING</t>
  </si>
  <si>
    <t>ENCARGADO (A) DEPARTAMENTO DE ORGANIZACIÓN DE TRABAJO Y COMPENSACIÓN.</t>
  </si>
  <si>
    <t>MARICELA ARAUJO MORA</t>
  </si>
  <si>
    <t>ARGENIS ERNESTO GENAO GUZMAN</t>
  </si>
  <si>
    <t>SUPERVISOR (A)  DE DIGITALIZACION</t>
  </si>
  <si>
    <t>KARLA MARIA DAVIS PEÑA</t>
  </si>
  <si>
    <t>VANESSA PEREZ DIONISIO</t>
  </si>
  <si>
    <t>ALEXANDRA MARIA ARIAS SUAREZ</t>
  </si>
  <si>
    <t>ANGELA DOLORES SANTANA GONZALEZ</t>
  </si>
  <si>
    <t>AGRIPINA MIESES RAMIREZ</t>
  </si>
  <si>
    <t>ANA MIGUELINA MEJIA</t>
  </si>
  <si>
    <t>DIANA CHANIN SANTOS ALCANTARA</t>
  </si>
  <si>
    <t>ROSSY JACQUELINE CASTILLO LOPEZ</t>
  </si>
  <si>
    <t>JOHANNY MERCEDES SALCEDO DE LOS SANTOS</t>
  </si>
  <si>
    <t>CARLA YARITZA DE LA ROSA VARGAS</t>
  </si>
  <si>
    <t>WAYNER ANTONIO ROJAS HERNÁNDEZ</t>
  </si>
  <si>
    <t>HECTOR ANDRES ORTIZ CONTRERAS</t>
  </si>
  <si>
    <t>JOSE LEONARDO POLANCO PACHECO</t>
  </si>
  <si>
    <t>ANALISTA DE SISTEMA DE SOFTWARE</t>
  </si>
  <si>
    <t>ANALISTA DE PLANIFICACION</t>
  </si>
  <si>
    <t xml:space="preserve">Carrera Administrativa </t>
  </si>
  <si>
    <t xml:space="preserve">                Preparado Por:                                                      Aprobado por:                                                  Aprobado por:</t>
  </si>
  <si>
    <t>JUAN PABLO AGUAS VIVAS</t>
  </si>
  <si>
    <t xml:space="preserve">MENSAJERO INTERNO </t>
  </si>
  <si>
    <t>AUXILIAR EVALUACION Y VALIDACION</t>
  </si>
  <si>
    <t xml:space="preserve">FIJO </t>
  </si>
  <si>
    <t>AUXILIAR DE SERVICIOS GUBERNAMENTALES</t>
  </si>
  <si>
    <t>ENC. DPTO. CALIDAD DE SOFTWAR</t>
  </si>
  <si>
    <t xml:space="preserve">ESLEITER RIVERA FORTUNA </t>
  </si>
  <si>
    <t xml:space="preserve">WANDER MORETA RIVAS </t>
  </si>
  <si>
    <t>ENCARGADO DE LA DIVISION DE ADMINISTRACION Y MONITOREO</t>
  </si>
  <si>
    <t xml:space="preserve">   (1*) Deducción directa en declaración ISR empleados del SUIRPLUS. Rentas hasta RD$416,220.00 estan exentas.</t>
  </si>
  <si>
    <t>DIRECCION DE PLANIFICACION Y DESARROLLO</t>
  </si>
  <si>
    <t>KATIUSKA MARIA DIAZ SENCION</t>
  </si>
  <si>
    <t>ESKARLINA CHALAS SOLANO</t>
  </si>
  <si>
    <t xml:space="preserve">ERICKSON JOEL GOMEZ DE LA ROSA </t>
  </si>
  <si>
    <t>ESTEBAN ADNIEL SANCHEZ NUÑEZ</t>
  </si>
  <si>
    <t xml:space="preserve">DAHIANA ELENA ROJAS ARVELO </t>
  </si>
  <si>
    <t>OPERADOR (A) CENTRO DE ASISTENCIA AL USUARIO</t>
  </si>
  <si>
    <t>OPERADOR (A) CENTRO DE ASISTENCIA  AL USUARIO</t>
  </si>
  <si>
    <t xml:space="preserve">ANGEL DAVID ROSARIO CARELA </t>
  </si>
  <si>
    <t>ALTAGRACIA ROSANNY BONIFACIO DURAN</t>
  </si>
  <si>
    <t>LILIANA JOAQUIN TEJEDA</t>
  </si>
  <si>
    <t xml:space="preserve">AUXILIAR DE SERVICIOS GUBERNAMENTALES </t>
  </si>
  <si>
    <t xml:space="preserve">CLERIDA BEATA DEL JESUS CASTILLO </t>
  </si>
  <si>
    <t>RECEPCIONISTA</t>
  </si>
  <si>
    <t>FISCALIZADOR (A) INTERNO</t>
  </si>
  <si>
    <t>ANALISTA DE CALIDAD EN LA GESTION</t>
  </si>
  <si>
    <t>ANALISTA DE DESARROLLO INSTITUCIONAL</t>
  </si>
  <si>
    <t>ANALISTA DE CONCILIACIONES BANCARIAS</t>
  </si>
  <si>
    <t>ANALISTA FINANCIERO DEL SUIR</t>
  </si>
  <si>
    <t>AUXILIAR ADMINISTRATIVO</t>
  </si>
  <si>
    <t xml:space="preserve">ABOGADO (A) </t>
  </si>
  <si>
    <t>ANALISTA LEGAL</t>
  </si>
  <si>
    <t>ABOGADO (A)</t>
  </si>
  <si>
    <t xml:space="preserve">GESTOR DE COBROS </t>
  </si>
  <si>
    <t>DARLENY VASQUEZ ROJAS</t>
  </si>
  <si>
    <t xml:space="preserve">AUXILIAR ADMINISTRATIVO </t>
  </si>
  <si>
    <t>DIRECCION DE SERVICIOS</t>
  </si>
  <si>
    <t>DIRECTOR (A) DE SERVICIOS</t>
  </si>
  <si>
    <t>ENCARGADO (A) DIVISIÓN DE SERVICIOS GUBERNAMENTALES</t>
  </si>
  <si>
    <t>SUPERVISOR (A) DE SERVICIOS AL USUARIO</t>
  </si>
  <si>
    <t>SUPERVISOR (A) CENTRO DE ASISTENCIA AL USUARIO</t>
  </si>
  <si>
    <t>ANALISTA DE TRAMITES Y GESTION DE SERVICIOS</t>
  </si>
  <si>
    <t xml:space="preserve">GESTOR DE TRAMITES Y SERVICIOS </t>
  </si>
  <si>
    <t>DIRECCION DE FISCALIZACION EXTERNA</t>
  </si>
  <si>
    <t>TECNICO SEGURIDAD SOCIAL</t>
  </si>
  <si>
    <t>ENCARGADO(A) SECCION DE PLANES Y DOCUMENTACION DE FISCALIZACION</t>
  </si>
  <si>
    <t>FISCALIZADOR DE SEGURIDAD SOCIAL</t>
  </si>
  <si>
    <t>ANALISTA DE FISCALIZACION EXTERNA TIC</t>
  </si>
  <si>
    <t>ANALISTA DE ASEGURAMIENTO DE LA CALIDAD TIC</t>
  </si>
  <si>
    <t>SOPORTE TECNICO INFORMATICO</t>
  </si>
  <si>
    <t>SOPORTE DE REDES Y COMUNICACIONES</t>
  </si>
  <si>
    <t>FRANCISCO ANTONIO PEÑA PEÑA</t>
  </si>
  <si>
    <t>ANALISTA ASEGURAMIENTO DE LA CALIDAD TIC</t>
  </si>
  <si>
    <t>ENCARGADA DEPTO. DE ACCESO A LA INFORMACION PUBLICA</t>
  </si>
  <si>
    <t>ENCARGADO DIVISION DE GESTION DOCUMENTAL</t>
  </si>
  <si>
    <t>ENCARGADO(A)  DEPTO. DE EVALUACION DE DESEMPEÑO Y CAPACITACION</t>
  </si>
  <si>
    <t>ENCARGADO (A) DIVISIÓN DE SERVICIOS SECTOR PRIVADO</t>
  </si>
  <si>
    <t>SUPERVISOR (A) DE FISCALIZACION EMPLEADORES Y ARS</t>
  </si>
  <si>
    <t xml:space="preserve">                                                                        </t>
  </si>
  <si>
    <t>LUCIA YUDELKA CANDELARIO DURAN</t>
  </si>
  <si>
    <t>RAFAEL ANTONIO MARTINEZ ABAD</t>
  </si>
  <si>
    <t xml:space="preserve">DALIA DOLORES CARRERO PEÑA </t>
  </si>
  <si>
    <t>COORDINADOR (A) TECNICO</t>
  </si>
  <si>
    <t>ANA SILVIA ABREU MONEGRO</t>
  </si>
  <si>
    <t>LORIANNY ESTEFANI PLASENCIA SUERO</t>
  </si>
  <si>
    <t>TECNICO DE DATOS ESTADISTICOS</t>
  </si>
  <si>
    <t>ENC.DEPTO.DE DESARROLLO E IMPLEMENTACION DE SISTEMA</t>
  </si>
  <si>
    <t>SUPERVISOR FISCALIZACION EXTERNA TIC</t>
  </si>
  <si>
    <t xml:space="preserve">DEPARTAMENTO DE COMUNICACIONES </t>
  </si>
  <si>
    <t>DEPARTAMENTO DE COMUNICACIONES</t>
  </si>
  <si>
    <t>Sexo</t>
  </si>
  <si>
    <t>Masculino</t>
  </si>
  <si>
    <t>Femenino</t>
  </si>
  <si>
    <t xml:space="preserve">Tesorería de la Seguridad Social </t>
  </si>
  <si>
    <t xml:space="preserve">Nómina de Sueldos: Empleados Fijos </t>
  </si>
  <si>
    <t xml:space="preserve">Carrera </t>
  </si>
  <si>
    <t>ENCARGADO DEPARTAMENTO FISCALIZACION DE EMPLEADORES Y ARS</t>
  </si>
  <si>
    <t>MARIA DEL PILAR DE LOS SANTOS PEREZ</t>
  </si>
  <si>
    <t>CANDIDA CRISTINA BAEZ HENRIQUEZ</t>
  </si>
  <si>
    <t>Correspondiente al mes de septiembre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</si>
</sst>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#,##0.000000000000_ ;\-#,##0.000000000000\ 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16"/>
      <name val="Calibri Light"/>
      <family val="2"/>
    </font>
    <font>
      <b/>
      <sz val="16"/>
      <color theme="1"/>
      <name val="Calibri Light"/>
      <family val="2"/>
    </font>
    <font>
      <sz val="16"/>
      <color rgb="FF000000"/>
      <name val="Calibri Light"/>
      <family val="2"/>
    </font>
    <font>
      <b/>
      <sz val="16"/>
      <color rgb="FF000000"/>
      <name val="Calibri Light"/>
      <family val="2"/>
    </font>
    <font>
      <sz val="16"/>
      <color theme="0"/>
      <name val="Calibri Light"/>
      <family val="2"/>
    </font>
    <font>
      <b/>
      <sz val="16"/>
      <color theme="0"/>
      <name val="Calibri Light"/>
      <family val="2"/>
    </font>
    <font>
      <b/>
      <sz val="24"/>
      <name val="Calibri Light"/>
      <family val="2"/>
    </font>
    <font>
      <b/>
      <sz val="36"/>
      <color theme="0"/>
      <name val="Century Gothic"/>
      <family val="2"/>
    </font>
    <font>
      <b/>
      <sz val="65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270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64" fontId="6" fillId="0" borderId="0" xfId="4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164" fontId="5" fillId="6" borderId="0" xfId="4" applyFont="1" applyFill="1" applyAlignment="1">
      <alignment vertical="center"/>
    </xf>
    <xf numFmtId="164" fontId="6" fillId="6" borderId="0" xfId="4" applyFont="1" applyFill="1" applyAlignment="1">
      <alignment vertical="center"/>
    </xf>
    <xf numFmtId="0" fontId="7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4" fontId="0" fillId="0" borderId="0" xfId="0" applyNumberFormat="1"/>
    <xf numFmtId="4" fontId="0" fillId="7" borderId="0" xfId="0" applyNumberFormat="1" applyFill="1"/>
    <xf numFmtId="0" fontId="0" fillId="7" borderId="0" xfId="0" applyFill="1"/>
    <xf numFmtId="0" fontId="6" fillId="0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 wrapText="1"/>
    </xf>
    <xf numFmtId="164" fontId="11" fillId="2" borderId="0" xfId="4" applyFont="1" applyFill="1" applyAlignment="1">
      <alignment vertical="center" wrapText="1"/>
    </xf>
    <xf numFmtId="164" fontId="11" fillId="2" borderId="0" xfId="4" applyFont="1" applyFill="1" applyAlignment="1">
      <alignment vertical="center"/>
    </xf>
    <xf numFmtId="4" fontId="11" fillId="2" borderId="0" xfId="0" applyNumberFormat="1" applyFont="1" applyFill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4" fontId="14" fillId="0" borderId="0" xfId="0" applyNumberFormat="1" applyFont="1" applyFill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0" fontId="19" fillId="0" borderId="7" xfId="0" applyNumberFormat="1" applyFont="1" applyFill="1" applyBorder="1" applyAlignment="1">
      <alignment vertical="top" wrapText="1" readingOrder="1"/>
    </xf>
    <xf numFmtId="0" fontId="19" fillId="0" borderId="7" xfId="0" applyNumberFormat="1" applyFont="1" applyFill="1" applyBorder="1" applyAlignment="1">
      <alignment horizontal="center" vertical="top" wrapText="1" readingOrder="1"/>
    </xf>
    <xf numFmtId="164" fontId="14" fillId="0" borderId="7" xfId="4" applyFont="1" applyFill="1" applyBorder="1" applyAlignment="1">
      <alignment horizontal="center" vertical="center"/>
    </xf>
    <xf numFmtId="165" fontId="16" fillId="0" borderId="7" xfId="0" applyNumberFormat="1" applyFont="1" applyFill="1" applyBorder="1" applyAlignment="1">
      <alignment horizontal="right" vertical="top" wrapText="1" readingOrder="1"/>
    </xf>
    <xf numFmtId="164" fontId="14" fillId="0" borderId="7" xfId="4" applyFont="1" applyFill="1" applyBorder="1" applyAlignment="1">
      <alignment horizontal="right" vertical="top" wrapText="1"/>
    </xf>
    <xf numFmtId="165" fontId="19" fillId="0" borderId="7" xfId="0" applyNumberFormat="1" applyFont="1" applyFill="1" applyBorder="1" applyAlignment="1">
      <alignment horizontal="right" vertical="top" wrapText="1"/>
    </xf>
    <xf numFmtId="164" fontId="14" fillId="0" borderId="7" xfId="0" applyNumberFormat="1" applyFont="1" applyFill="1" applyBorder="1" applyAlignment="1">
      <alignment horizontal="right"/>
    </xf>
    <xf numFmtId="4" fontId="14" fillId="0" borderId="7" xfId="0" applyNumberFormat="1" applyFont="1" applyFill="1" applyBorder="1" applyAlignment="1">
      <alignment horizontal="right"/>
    </xf>
    <xf numFmtId="4" fontId="14" fillId="0" borderId="7" xfId="0" applyNumberFormat="1" applyFont="1" applyFill="1" applyBorder="1" applyAlignment="1">
      <alignment horizontal="right" vertical="center"/>
    </xf>
    <xf numFmtId="164" fontId="14" fillId="0" borderId="7" xfId="4" applyFont="1" applyFill="1" applyBorder="1" applyAlignment="1">
      <alignment horizontal="right"/>
    </xf>
    <xf numFmtId="0" fontId="14" fillId="0" borderId="7" xfId="0" applyFont="1" applyFill="1" applyBorder="1" applyAlignment="1">
      <alignment vertical="center"/>
    </xf>
    <xf numFmtId="164" fontId="14" fillId="0" borderId="7" xfId="4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right" vertical="top" wrapText="1" readingOrder="1"/>
    </xf>
    <xf numFmtId="0" fontId="19" fillId="0" borderId="0" xfId="0" applyNumberFormat="1" applyFont="1" applyFill="1" applyBorder="1" applyAlignment="1">
      <alignment horizontal="center" vertical="top" wrapText="1" readingOrder="1"/>
    </xf>
    <xf numFmtId="165" fontId="20" fillId="0" borderId="4" xfId="0" applyNumberFormat="1" applyFont="1" applyFill="1" applyBorder="1" applyAlignment="1">
      <alignment horizontal="right" vertical="top" wrapText="1"/>
    </xf>
    <xf numFmtId="165" fontId="19" fillId="0" borderId="7" xfId="0" applyNumberFormat="1" applyFont="1" applyFill="1" applyBorder="1" applyAlignment="1">
      <alignment horizontal="right" vertical="top" wrapText="1" readingOrder="1"/>
    </xf>
    <xf numFmtId="0" fontId="14" fillId="0" borderId="7" xfId="0" applyFont="1" applyFill="1" applyBorder="1" applyAlignment="1">
      <alignment vertical="top" wrapText="1" readingOrder="1"/>
    </xf>
    <xf numFmtId="165" fontId="20" fillId="0" borderId="18" xfId="0" applyNumberFormat="1" applyFont="1" applyFill="1" applyBorder="1" applyAlignment="1">
      <alignment horizontal="right" vertical="top" wrapText="1"/>
    </xf>
    <xf numFmtId="164" fontId="14" fillId="0" borderId="7" xfId="4" applyFont="1" applyFill="1" applyBorder="1" applyAlignment="1">
      <alignment horizontal="center"/>
    </xf>
    <xf numFmtId="43" fontId="14" fillId="0" borderId="8" xfId="0" applyNumberFormat="1" applyFont="1" applyFill="1" applyBorder="1" applyAlignment="1">
      <alignment horizontal="right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right" vertical="center"/>
    </xf>
    <xf numFmtId="165" fontId="20" fillId="0" borderId="0" xfId="0" applyNumberFormat="1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164" fontId="20" fillId="0" borderId="0" xfId="4" applyFont="1" applyFill="1" applyBorder="1" applyAlignment="1">
      <alignment horizontal="center" vertical="top" wrapText="1"/>
    </xf>
    <xf numFmtId="165" fontId="18" fillId="0" borderId="0" xfId="0" applyNumberFormat="1" applyFont="1" applyFill="1" applyBorder="1" applyAlignment="1">
      <alignment horizontal="right" vertical="top" wrapText="1" readingOrder="1"/>
    </xf>
    <xf numFmtId="164" fontId="17" fillId="0" borderId="0" xfId="4" applyFont="1" applyFill="1" applyBorder="1" applyAlignment="1">
      <alignment horizontal="right" vertical="top" wrapText="1"/>
    </xf>
    <xf numFmtId="165" fontId="20" fillId="0" borderId="0" xfId="0" applyNumberFormat="1" applyFont="1" applyFill="1" applyBorder="1" applyAlignment="1">
      <alignment horizontal="right" vertical="top" wrapText="1" readingOrder="1"/>
    </xf>
    <xf numFmtId="164" fontId="14" fillId="0" borderId="7" xfId="4" applyFont="1" applyFill="1" applyBorder="1" applyAlignment="1">
      <alignment horizontal="left" wrapText="1"/>
    </xf>
    <xf numFmtId="0" fontId="14" fillId="0" borderId="4" xfId="0" applyFont="1" applyFill="1" applyBorder="1" applyAlignment="1">
      <alignment vertical="center"/>
    </xf>
    <xf numFmtId="4" fontId="14" fillId="0" borderId="25" xfId="0" applyNumberFormat="1" applyFont="1" applyFill="1" applyBorder="1" applyAlignment="1">
      <alignment horizontal="right" vertical="center"/>
    </xf>
    <xf numFmtId="4" fontId="14" fillId="0" borderId="7" xfId="0" applyNumberFormat="1" applyFont="1" applyFill="1" applyBorder="1" applyAlignment="1">
      <alignment horizontal="right" readingOrder="1"/>
    </xf>
    <xf numFmtId="0" fontId="14" fillId="0" borderId="7" xfId="0" applyFont="1" applyFill="1" applyBorder="1" applyAlignment="1">
      <alignment horizontal="left" vertical="center" readingOrder="1"/>
    </xf>
    <xf numFmtId="4" fontId="14" fillId="2" borderId="7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top" wrapText="1" readingOrder="1"/>
    </xf>
    <xf numFmtId="0" fontId="19" fillId="0" borderId="0" xfId="0" applyNumberFormat="1" applyFont="1" applyFill="1" applyBorder="1" applyAlignment="1">
      <alignment vertical="top" wrapText="1" readingOrder="1"/>
    </xf>
    <xf numFmtId="164" fontId="14" fillId="0" borderId="17" xfId="4" applyFont="1" applyFill="1" applyBorder="1" applyAlignment="1">
      <alignment horizontal="left"/>
    </xf>
    <xf numFmtId="165" fontId="16" fillId="0" borderId="17" xfId="0" applyNumberFormat="1" applyFont="1" applyFill="1" applyBorder="1" applyAlignment="1">
      <alignment horizontal="right" vertical="top" wrapText="1" readingOrder="1"/>
    </xf>
    <xf numFmtId="164" fontId="14" fillId="0" borderId="8" xfId="4" applyFont="1" applyFill="1" applyBorder="1" applyAlignment="1">
      <alignment horizontal="right" vertical="top" wrapText="1"/>
    </xf>
    <xf numFmtId="165" fontId="19" fillId="0" borderId="8" xfId="0" applyNumberFormat="1" applyFont="1" applyFill="1" applyBorder="1" applyAlignment="1">
      <alignment horizontal="right" vertical="top" wrapText="1"/>
    </xf>
    <xf numFmtId="164" fontId="14" fillId="0" borderId="8" xfId="0" applyNumberFormat="1" applyFont="1" applyFill="1" applyBorder="1" applyAlignment="1">
      <alignment horizontal="right"/>
    </xf>
    <xf numFmtId="4" fontId="17" fillId="0" borderId="19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right" vertical="center" wrapText="1"/>
    </xf>
    <xf numFmtId="164" fontId="21" fillId="2" borderId="0" xfId="4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164" fontId="22" fillId="2" borderId="0" xfId="4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6" fillId="0" borderId="0" xfId="4" applyFont="1" applyFill="1" applyBorder="1" applyAlignment="1">
      <alignment vertical="center"/>
    </xf>
    <xf numFmtId="165" fontId="20" fillId="0" borderId="12" xfId="0" applyNumberFormat="1" applyFont="1" applyFill="1" applyBorder="1" applyAlignment="1">
      <alignment horizontal="right" vertical="top" wrapText="1"/>
    </xf>
    <xf numFmtId="4" fontId="17" fillId="0" borderId="11" xfId="0" applyNumberFormat="1" applyFont="1" applyFill="1" applyBorder="1" applyAlignment="1">
      <alignment horizontal="right" vertical="center"/>
    </xf>
    <xf numFmtId="4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5" fontId="17" fillId="0" borderId="7" xfId="0" applyNumberFormat="1" applyFont="1" applyFill="1" applyBorder="1" applyAlignment="1">
      <alignment horizontal="right" vertical="center"/>
    </xf>
    <xf numFmtId="165" fontId="20" fillId="0" borderId="7" xfId="0" applyNumberFormat="1" applyFont="1" applyFill="1" applyBorder="1" applyAlignment="1">
      <alignment horizontal="right" vertical="top" wrapText="1"/>
    </xf>
    <xf numFmtId="165" fontId="20" fillId="0" borderId="7" xfId="0" applyNumberFormat="1" applyFont="1" applyFill="1" applyBorder="1" applyAlignment="1">
      <alignment vertical="top" wrapText="1"/>
    </xf>
    <xf numFmtId="4" fontId="14" fillId="0" borderId="7" xfId="0" applyNumberFormat="1" applyFont="1" applyFill="1" applyBorder="1" applyAlignment="1">
      <alignment horizontal="right" vertical="center" wrapText="1"/>
    </xf>
    <xf numFmtId="4" fontId="17" fillId="0" borderId="7" xfId="0" applyNumberFormat="1" applyFont="1" applyFill="1" applyBorder="1" applyAlignment="1">
      <alignment horizontal="right" vertical="center"/>
    </xf>
    <xf numFmtId="4" fontId="18" fillId="0" borderId="7" xfId="0" applyNumberFormat="1" applyFont="1" applyFill="1" applyBorder="1" applyAlignment="1">
      <alignment horizontal="right" vertical="center"/>
    </xf>
    <xf numFmtId="164" fontId="20" fillId="0" borderId="7" xfId="4" applyFont="1" applyFill="1" applyBorder="1" applyAlignment="1">
      <alignment horizontal="center" vertical="top" wrapText="1"/>
    </xf>
    <xf numFmtId="4" fontId="14" fillId="0" borderId="7" xfId="0" applyNumberFormat="1" applyFont="1" applyFill="1" applyBorder="1" applyAlignment="1">
      <alignment horizontal="center" vertical="center"/>
    </xf>
    <xf numFmtId="4" fontId="21" fillId="2" borderId="7" xfId="0" applyNumberFormat="1" applyFont="1" applyFill="1" applyBorder="1" applyAlignment="1">
      <alignment vertical="center"/>
    </xf>
    <xf numFmtId="164" fontId="21" fillId="2" borderId="7" xfId="4" applyFont="1" applyFill="1" applyBorder="1" applyAlignment="1">
      <alignment vertical="center"/>
    </xf>
    <xf numFmtId="164" fontId="21" fillId="2" borderId="7" xfId="4" applyFont="1" applyFill="1" applyBorder="1" applyAlignment="1">
      <alignment vertical="center" wrapText="1"/>
    </xf>
    <xf numFmtId="164" fontId="22" fillId="2" borderId="7" xfId="4" applyFont="1" applyFill="1" applyBorder="1" applyAlignment="1">
      <alignment vertical="center" wrapText="1"/>
    </xf>
    <xf numFmtId="164" fontId="11" fillId="2" borderId="7" xfId="4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165" fontId="20" fillId="0" borderId="25" xfId="0" applyNumberFormat="1" applyFont="1" applyFill="1" applyBorder="1" applyAlignment="1">
      <alignment horizontal="right" vertical="top" wrapText="1"/>
    </xf>
    <xf numFmtId="4" fontId="17" fillId="0" borderId="25" xfId="0" applyNumberFormat="1" applyFont="1" applyFill="1" applyBorder="1" applyAlignment="1">
      <alignment horizontal="right" vertical="center"/>
    </xf>
    <xf numFmtId="4" fontId="14" fillId="0" borderId="25" xfId="0" applyNumberFormat="1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vertical="center"/>
    </xf>
    <xf numFmtId="4" fontId="21" fillId="2" borderId="25" xfId="0" applyNumberFormat="1" applyFont="1" applyFill="1" applyBorder="1" applyAlignment="1">
      <alignment vertical="center"/>
    </xf>
    <xf numFmtId="164" fontId="21" fillId="2" borderId="25" xfId="4" applyFont="1" applyFill="1" applyBorder="1" applyAlignment="1">
      <alignment vertical="center"/>
    </xf>
    <xf numFmtId="164" fontId="21" fillId="2" borderId="25" xfId="4" applyFont="1" applyFill="1" applyBorder="1" applyAlignment="1">
      <alignment vertical="center" wrapText="1"/>
    </xf>
    <xf numFmtId="164" fontId="22" fillId="2" borderId="25" xfId="4" applyFont="1" applyFill="1" applyBorder="1" applyAlignment="1">
      <alignment vertical="center" wrapText="1"/>
    </xf>
    <xf numFmtId="164" fontId="11" fillId="2" borderId="25" xfId="4" applyFont="1" applyFill="1" applyBorder="1" applyAlignment="1">
      <alignment vertical="center" wrapText="1"/>
    </xf>
    <xf numFmtId="0" fontId="11" fillId="2" borderId="25" xfId="0" applyFont="1" applyFill="1" applyBorder="1" applyAlignment="1">
      <alignment vertical="center" wrapText="1"/>
    </xf>
    <xf numFmtId="164" fontId="11" fillId="2" borderId="25" xfId="0" applyNumberFormat="1" applyFont="1" applyFill="1" applyBorder="1" applyAlignment="1">
      <alignment vertical="center"/>
    </xf>
    <xf numFmtId="0" fontId="11" fillId="2" borderId="25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165" fontId="19" fillId="0" borderId="31" xfId="0" applyNumberFormat="1" applyFont="1" applyFill="1" applyBorder="1" applyAlignment="1">
      <alignment horizontal="right" vertical="top" wrapText="1" readingOrder="1"/>
    </xf>
    <xf numFmtId="165" fontId="19" fillId="0" borderId="6" xfId="0" applyNumberFormat="1" applyFont="1" applyFill="1" applyBorder="1" applyAlignment="1">
      <alignment horizontal="right" vertical="top" wrapText="1" readingOrder="1"/>
    </xf>
    <xf numFmtId="4" fontId="17" fillId="0" borderId="25" xfId="0" applyNumberFormat="1" applyFont="1" applyFill="1" applyBorder="1" applyAlignment="1">
      <alignment horizontal="center" vertical="center"/>
    </xf>
    <xf numFmtId="4" fontId="14" fillId="2" borderId="7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vertical="center" wrapText="1"/>
    </xf>
    <xf numFmtId="43" fontId="14" fillId="0" borderId="7" xfId="0" applyNumberFormat="1" applyFont="1" applyFill="1" applyBorder="1" applyAlignment="1">
      <alignment horizontal="right"/>
    </xf>
    <xf numFmtId="0" fontId="19" fillId="0" borderId="7" xfId="0" applyNumberFormat="1" applyFont="1" applyFill="1" applyBorder="1" applyAlignment="1">
      <alignment horizontal="center" vertical="top" readingOrder="1"/>
    </xf>
    <xf numFmtId="164" fontId="16" fillId="0" borderId="7" xfId="4" applyFont="1" applyFill="1" applyBorder="1" applyAlignment="1">
      <alignment horizontal="right" vertical="top" wrapText="1"/>
    </xf>
    <xf numFmtId="0" fontId="14" fillId="2" borderId="7" xfId="0" applyFont="1" applyFill="1" applyBorder="1" applyAlignment="1">
      <alignment horizontal="center" vertical="top" wrapText="1" readingOrder="1"/>
    </xf>
    <xf numFmtId="164" fontId="14" fillId="2" borderId="7" xfId="4" applyFont="1" applyFill="1" applyBorder="1" applyAlignment="1">
      <alignment horizontal="right"/>
    </xf>
    <xf numFmtId="165" fontId="14" fillId="2" borderId="7" xfId="0" applyNumberFormat="1" applyFont="1" applyFill="1" applyBorder="1" applyAlignment="1">
      <alignment horizontal="right" vertical="top" wrapText="1" readingOrder="1"/>
    </xf>
    <xf numFmtId="4" fontId="14" fillId="2" borderId="7" xfId="0" applyNumberFormat="1" applyFont="1" applyFill="1" applyBorder="1" applyAlignment="1">
      <alignment horizontal="right"/>
    </xf>
    <xf numFmtId="0" fontId="17" fillId="0" borderId="7" xfId="0" applyFont="1" applyFill="1" applyBorder="1" applyAlignment="1">
      <alignment vertical="center"/>
    </xf>
    <xf numFmtId="165" fontId="17" fillId="0" borderId="7" xfId="0" applyNumberFormat="1" applyFont="1" applyFill="1" applyBorder="1" applyAlignment="1">
      <alignment horizontal="right" vertical="top" wrapText="1"/>
    </xf>
    <xf numFmtId="0" fontId="14" fillId="0" borderId="7" xfId="0" applyFont="1" applyFill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right" wrapText="1"/>
    </xf>
    <xf numFmtId="4" fontId="14" fillId="0" borderId="7" xfId="0" applyNumberFormat="1" applyFont="1" applyFill="1" applyBorder="1" applyAlignment="1">
      <alignment horizontal="right" wrapText="1" readingOrder="1"/>
    </xf>
    <xf numFmtId="165" fontId="18" fillId="0" borderId="7" xfId="0" applyNumberFormat="1" applyFont="1" applyFill="1" applyBorder="1" applyAlignment="1">
      <alignment horizontal="right" vertical="top" wrapText="1" readingOrder="1"/>
    </xf>
    <xf numFmtId="164" fontId="17" fillId="0" borderId="7" xfId="4" applyFont="1" applyFill="1" applyBorder="1" applyAlignment="1">
      <alignment horizontal="right" vertical="top" wrapText="1"/>
    </xf>
    <xf numFmtId="165" fontId="20" fillId="0" borderId="7" xfId="0" applyNumberFormat="1" applyFont="1" applyFill="1" applyBorder="1" applyAlignment="1">
      <alignment horizontal="right" vertical="top" wrapText="1" readingOrder="1"/>
    </xf>
    <xf numFmtId="165" fontId="18" fillId="0" borderId="7" xfId="0" applyNumberFormat="1" applyFont="1" applyFill="1" applyBorder="1" applyAlignment="1">
      <alignment horizontal="right" vertical="top" wrapText="1"/>
    </xf>
    <xf numFmtId="0" fontId="14" fillId="0" borderId="7" xfId="0" applyFont="1" applyFill="1" applyBorder="1" applyAlignment="1">
      <alignment vertical="center" readingOrder="1"/>
    </xf>
    <xf numFmtId="165" fontId="19" fillId="0" borderId="7" xfId="0" applyNumberFormat="1" applyFont="1" applyFill="1" applyBorder="1" applyAlignment="1">
      <alignment horizontal="right" readingOrder="1"/>
    </xf>
    <xf numFmtId="4" fontId="14" fillId="0" borderId="5" xfId="0" applyNumberFormat="1" applyFont="1" applyFill="1" applyBorder="1" applyAlignment="1">
      <alignment vertical="center"/>
    </xf>
    <xf numFmtId="4" fontId="14" fillId="0" borderId="26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4" fontId="15" fillId="0" borderId="0" xfId="4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vertical="center"/>
    </xf>
    <xf numFmtId="164" fontId="14" fillId="0" borderId="0" xfId="4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164" fontId="14" fillId="0" borderId="0" xfId="4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4" fontId="14" fillId="0" borderId="17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vertical="center"/>
    </xf>
    <xf numFmtId="4" fontId="14" fillId="0" borderId="17" xfId="0" applyNumberFormat="1" applyFont="1" applyFill="1" applyBorder="1" applyAlignment="1">
      <alignment vertical="center"/>
    </xf>
    <xf numFmtId="0" fontId="14" fillId="0" borderId="40" xfId="0" applyFont="1" applyFill="1" applyBorder="1" applyAlignment="1">
      <alignment vertical="center"/>
    </xf>
    <xf numFmtId="0" fontId="14" fillId="0" borderId="13" xfId="0" applyFont="1" applyFill="1" applyBorder="1" applyAlignment="1">
      <alignment vertical="center"/>
    </xf>
    <xf numFmtId="4" fontId="14" fillId="0" borderId="13" xfId="0" applyNumberFormat="1" applyFont="1" applyFill="1" applyBorder="1" applyAlignment="1">
      <alignment vertical="center"/>
    </xf>
    <xf numFmtId="164" fontId="17" fillId="9" borderId="0" xfId="4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vertical="center" readingOrder="1"/>
    </xf>
    <xf numFmtId="164" fontId="14" fillId="0" borderId="4" xfId="4" applyFont="1" applyFill="1" applyBorder="1" applyAlignment="1">
      <alignment horizontal="left"/>
    </xf>
    <xf numFmtId="165" fontId="16" fillId="0" borderId="4" xfId="0" applyNumberFormat="1" applyFont="1" applyFill="1" applyBorder="1" applyAlignment="1">
      <alignment horizontal="right" vertical="top" wrapText="1" readingOrder="1"/>
    </xf>
    <xf numFmtId="164" fontId="14" fillId="0" borderId="4" xfId="4" applyFont="1" applyFill="1" applyBorder="1" applyAlignment="1">
      <alignment horizontal="right" vertical="top" wrapText="1"/>
    </xf>
    <xf numFmtId="165" fontId="19" fillId="0" borderId="4" xfId="0" applyNumberFormat="1" applyFont="1" applyFill="1" applyBorder="1" applyAlignment="1">
      <alignment horizontal="right" vertical="top" wrapText="1"/>
    </xf>
    <xf numFmtId="164" fontId="14" fillId="0" borderId="4" xfId="0" applyNumberFormat="1" applyFont="1" applyFill="1" applyBorder="1" applyAlignment="1">
      <alignment horizontal="right"/>
    </xf>
    <xf numFmtId="165" fontId="19" fillId="0" borderId="4" xfId="0" applyNumberFormat="1" applyFont="1" applyFill="1" applyBorder="1" applyAlignment="1">
      <alignment horizontal="right" vertical="top" wrapText="1" readingOrder="1"/>
    </xf>
    <xf numFmtId="4" fontId="14" fillId="0" borderId="12" xfId="0" applyNumberFormat="1" applyFont="1" applyFill="1" applyBorder="1" applyAlignment="1">
      <alignment horizontal="right" readingOrder="1"/>
    </xf>
    <xf numFmtId="0" fontId="25" fillId="0" borderId="0" xfId="5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7" fillId="9" borderId="9" xfId="0" applyFont="1" applyFill="1" applyBorder="1" applyAlignment="1">
      <alignment horizontal="center" vertical="center"/>
    </xf>
    <xf numFmtId="0" fontId="17" fillId="9" borderId="21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left" vertical="top"/>
    </xf>
    <xf numFmtId="0" fontId="23" fillId="2" borderId="20" xfId="0" applyFont="1" applyFill="1" applyBorder="1" applyAlignment="1">
      <alignment horizontal="left" vertical="top"/>
    </xf>
    <xf numFmtId="0" fontId="23" fillId="2" borderId="36" xfId="0" applyFont="1" applyFill="1" applyBorder="1" applyAlignment="1">
      <alignment horizontal="left" vertical="top"/>
    </xf>
    <xf numFmtId="0" fontId="23" fillId="2" borderId="6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/>
    </xf>
    <xf numFmtId="0" fontId="23" fillId="2" borderId="17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vertical="center" wrapText="1"/>
    </xf>
    <xf numFmtId="0" fontId="17" fillId="9" borderId="21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horizontal="left" vertical="top"/>
    </xf>
    <xf numFmtId="0" fontId="24" fillId="8" borderId="32" xfId="0" applyFont="1" applyFill="1" applyBorder="1" applyAlignment="1">
      <alignment horizontal="center" vertical="center"/>
    </xf>
    <xf numFmtId="0" fontId="24" fillId="8" borderId="28" xfId="0" applyFont="1" applyFill="1" applyBorder="1" applyAlignment="1">
      <alignment horizontal="center" vertical="center"/>
    </xf>
    <xf numFmtId="0" fontId="24" fillId="8" borderId="29" xfId="0" applyFont="1" applyFill="1" applyBorder="1" applyAlignment="1">
      <alignment horizontal="center" vertical="center"/>
    </xf>
    <xf numFmtId="0" fontId="17" fillId="9" borderId="13" xfId="0" applyFont="1" applyFill="1" applyBorder="1" applyAlignment="1">
      <alignment horizontal="center" vertical="center" wrapText="1"/>
    </xf>
    <xf numFmtId="0" fontId="17" fillId="9" borderId="15" xfId="0" applyFont="1" applyFill="1" applyBorder="1" applyAlignment="1">
      <alignment horizontal="center" vertical="center"/>
    </xf>
    <xf numFmtId="0" fontId="17" fillId="9" borderId="20" xfId="0" applyFont="1" applyFill="1" applyBorder="1" applyAlignment="1">
      <alignment horizontal="center" vertical="center"/>
    </xf>
    <xf numFmtId="0" fontId="17" fillId="9" borderId="11" xfId="0" applyFont="1" applyFill="1" applyBorder="1" applyAlignment="1">
      <alignment horizontal="center" vertical="center" wrapText="1"/>
    </xf>
    <xf numFmtId="0" fontId="17" fillId="9" borderId="14" xfId="0" applyFont="1" applyFill="1" applyBorder="1" applyAlignment="1">
      <alignment horizontal="center" vertical="center" wrapText="1"/>
    </xf>
    <xf numFmtId="0" fontId="17" fillId="9" borderId="16" xfId="0" applyFont="1" applyFill="1" applyBorder="1" applyAlignment="1">
      <alignment horizontal="center" vertical="center" wrapText="1"/>
    </xf>
    <xf numFmtId="0" fontId="17" fillId="9" borderId="22" xfId="0" applyFont="1" applyFill="1" applyBorder="1" applyAlignment="1">
      <alignment horizontal="center" vertical="center" wrapText="1"/>
    </xf>
    <xf numFmtId="0" fontId="17" fillId="9" borderId="25" xfId="0" applyFont="1" applyFill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center" vertical="center" wrapText="1"/>
    </xf>
    <xf numFmtId="0" fontId="17" fillId="9" borderId="33" xfId="0" applyFont="1" applyFill="1" applyBorder="1" applyAlignment="1">
      <alignment horizontal="center" vertical="center" wrapText="1"/>
    </xf>
    <xf numFmtId="0" fontId="17" fillId="9" borderId="34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9" xfId="0" applyFont="1" applyFill="1" applyBorder="1" applyAlignment="1">
      <alignment horizontal="center" vertical="center" wrapText="1"/>
    </xf>
    <xf numFmtId="0" fontId="18" fillId="9" borderId="21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right" vertical="center"/>
    </xf>
    <xf numFmtId="0" fontId="17" fillId="0" borderId="27" xfId="0" applyFont="1" applyFill="1" applyBorder="1" applyAlignment="1">
      <alignment horizontal="right" vertical="center"/>
    </xf>
    <xf numFmtId="0" fontId="17" fillId="0" borderId="30" xfId="0" applyFont="1" applyFill="1" applyBorder="1" applyAlignment="1">
      <alignment horizontal="right" vertical="center"/>
    </xf>
    <xf numFmtId="0" fontId="23" fillId="2" borderId="37" xfId="0" applyFont="1" applyFill="1" applyBorder="1" applyAlignment="1">
      <alignment horizontal="left" vertical="top"/>
    </xf>
    <xf numFmtId="0" fontId="23" fillId="2" borderId="27" xfId="0" applyFont="1" applyFill="1" applyBorder="1" applyAlignment="1">
      <alignment horizontal="left" vertical="top"/>
    </xf>
    <xf numFmtId="0" fontId="23" fillId="2" borderId="38" xfId="0" applyFont="1" applyFill="1" applyBorder="1" applyAlignment="1">
      <alignment horizontal="left" vertical="top"/>
    </xf>
    <xf numFmtId="0" fontId="17" fillId="0" borderId="8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32" xfId="0" applyFont="1" applyFill="1" applyBorder="1" applyAlignment="1">
      <alignment horizontal="right" vertical="center"/>
    </xf>
    <xf numFmtId="0" fontId="17" fillId="0" borderId="28" xfId="0" applyFont="1" applyFill="1" applyBorder="1" applyAlignment="1">
      <alignment horizontal="right" vertical="center"/>
    </xf>
    <xf numFmtId="0" fontId="17" fillId="0" borderId="29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7A4B5A34-83A1-4067-85F7-78C37FE8798B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153699</xdr:rowOff>
    </xdr:from>
    <xdr:to>
      <xdr:col>1</xdr:col>
      <xdr:colOff>2166937</xdr:colOff>
      <xdr:row>5</xdr:row>
      <xdr:rowOff>142874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1FBD469-F6BB-4B78-B8CC-2421D2D8F9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53699"/>
          <a:ext cx="2809875" cy="27752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785813</xdr:colOff>
      <xdr:row>0</xdr:row>
      <xdr:rowOff>67900</xdr:rowOff>
    </xdr:from>
    <xdr:to>
      <xdr:col>16</xdr:col>
      <xdr:colOff>2119312</xdr:colOff>
      <xdr:row>5</xdr:row>
      <xdr:rowOff>133699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9EB057-78F3-4AC1-87BE-54698920F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8766751" y="67900"/>
          <a:ext cx="3000374" cy="2851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E1560"/>
  <sheetViews>
    <sheetView tabSelected="1" view="pageBreakPreview" topLeftCell="B4" zoomScale="40" zoomScaleNormal="70" zoomScaleSheetLayoutView="40" workbookViewId="0">
      <pane xSplit="2" ySplit="8" topLeftCell="D12" activePane="bottomRight" state="frozen"/>
      <selection activeCell="B4" sqref="B4"/>
      <selection pane="topRight" activeCell="D4" sqref="D4"/>
      <selection pane="bottomLeft" activeCell="B12" sqref="B12"/>
      <selection pane="bottomRight" activeCell="E15" sqref="E15"/>
    </sheetView>
  </sheetViews>
  <sheetFormatPr defaultColWidth="11.42578125" defaultRowHeight="15" x14ac:dyDescent="0.2"/>
  <cols>
    <col min="1" max="1" width="11.7109375" style="8" customWidth="1"/>
    <col min="2" max="2" width="58.140625" style="7" bestFit="1" customWidth="1"/>
    <col min="3" max="3" width="17.42578125" style="7" customWidth="1"/>
    <col min="4" max="4" width="82.42578125" style="7" bestFit="1" customWidth="1"/>
    <col min="5" max="5" width="130.7109375" style="7" customWidth="1"/>
    <col min="6" max="6" width="35.5703125" style="9" customWidth="1"/>
    <col min="7" max="7" width="27.28515625" style="9" customWidth="1"/>
    <col min="8" max="8" width="24.5703125" style="24" customWidth="1"/>
    <col min="9" max="9" width="23.85546875" style="26" customWidth="1"/>
    <col min="10" max="10" width="21.42578125" style="8" customWidth="1"/>
    <col min="11" max="11" width="29" style="1" customWidth="1"/>
    <col min="12" max="12" width="25.85546875" style="13" customWidth="1"/>
    <col min="13" max="13" width="25.5703125" style="8" customWidth="1"/>
    <col min="14" max="14" width="30.28515625" style="8" customWidth="1"/>
    <col min="15" max="15" width="25.42578125" style="132" customWidth="1"/>
    <col min="16" max="16" width="25" style="147" customWidth="1"/>
    <col min="17" max="17" width="35" style="147" customWidth="1"/>
    <col min="18" max="18" width="24.5703125" style="6" bestFit="1" customWidth="1"/>
    <col min="19" max="19" width="11.42578125" style="6"/>
    <col min="20" max="20" width="25.42578125" style="7" bestFit="1" customWidth="1"/>
    <col min="21" max="16384" width="11.42578125" style="7"/>
  </cols>
  <sheetData>
    <row r="1" spans="1:19" s="12" customFormat="1" ht="4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3"/>
      <c r="P1" s="3"/>
      <c r="Q1" s="3"/>
      <c r="R1" s="11"/>
      <c r="S1" s="11"/>
    </row>
    <row r="2" spans="1:19" s="12" customFormat="1" ht="18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1"/>
      <c r="S2" s="11"/>
    </row>
    <row r="3" spans="1:19" s="12" customFormat="1" ht="32.25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8"/>
      <c r="K3" s="107"/>
      <c r="L3" s="107"/>
      <c r="M3" s="107"/>
      <c r="N3" s="107"/>
      <c r="O3" s="107"/>
      <c r="P3" s="107"/>
      <c r="Q3" s="107"/>
      <c r="R3" s="11"/>
      <c r="S3" s="11"/>
    </row>
    <row r="4" spans="1:19" s="12" customFormat="1" ht="71.25" customHeight="1" x14ac:dyDescent="0.2">
      <c r="A4" s="206" t="s">
        <v>342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11"/>
      <c r="S4" s="11"/>
    </row>
    <row r="5" spans="1:19" s="12" customFormat="1" ht="57" customHeight="1" x14ac:dyDescent="0.2">
      <c r="A5" s="207" t="s">
        <v>343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11"/>
      <c r="S5" s="11"/>
    </row>
    <row r="6" spans="1:19" s="12" customFormat="1" ht="15.75" x14ac:dyDescent="0.2">
      <c r="A6" s="33"/>
      <c r="B6" s="33"/>
      <c r="C6" s="33"/>
      <c r="D6" s="33"/>
      <c r="E6" s="33"/>
      <c r="F6" s="33"/>
      <c r="G6" s="109"/>
      <c r="H6" s="110"/>
      <c r="I6" s="111"/>
      <c r="J6" s="33"/>
      <c r="K6" s="33"/>
      <c r="L6" s="33"/>
      <c r="M6" s="33"/>
      <c r="N6" s="33"/>
      <c r="O6" s="33"/>
      <c r="P6" s="33"/>
      <c r="Q6" s="33"/>
      <c r="R6" s="11"/>
      <c r="S6" s="11"/>
    </row>
    <row r="7" spans="1:19" s="12" customFormat="1" ht="43.5" customHeight="1" thickBot="1" x14ac:dyDescent="0.25">
      <c r="A7" s="223" t="s">
        <v>348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5"/>
      <c r="R7" s="11"/>
      <c r="S7" s="11"/>
    </row>
    <row r="8" spans="1:19" s="12" customFormat="1" ht="54" customHeight="1" thickBot="1" x14ac:dyDescent="0.25">
      <c r="A8" s="235" t="s">
        <v>17</v>
      </c>
      <c r="B8" s="208" t="s">
        <v>14</v>
      </c>
      <c r="C8" s="208" t="s">
        <v>339</v>
      </c>
      <c r="D8" s="208" t="s">
        <v>19</v>
      </c>
      <c r="E8" s="208" t="s">
        <v>184</v>
      </c>
      <c r="F8" s="208" t="s">
        <v>18</v>
      </c>
      <c r="G8" s="218" t="s">
        <v>15</v>
      </c>
      <c r="H8" s="238" t="s">
        <v>10</v>
      </c>
      <c r="I8" s="227" t="s">
        <v>8</v>
      </c>
      <c r="J8" s="227"/>
      <c r="K8" s="228"/>
      <c r="L8" s="228"/>
      <c r="M8" s="228"/>
      <c r="N8" s="228"/>
      <c r="O8" s="229" t="s">
        <v>1</v>
      </c>
      <c r="P8" s="230"/>
      <c r="Q8" s="233" t="s">
        <v>16</v>
      </c>
      <c r="R8" s="11"/>
      <c r="S8" s="11"/>
    </row>
    <row r="9" spans="1:19" s="12" customFormat="1" ht="63.75" customHeight="1" x14ac:dyDescent="0.2">
      <c r="A9" s="236"/>
      <c r="B9" s="209"/>
      <c r="C9" s="209"/>
      <c r="D9" s="209"/>
      <c r="E9" s="209"/>
      <c r="F9" s="209"/>
      <c r="G9" s="237"/>
      <c r="H9" s="239"/>
      <c r="I9" s="226" t="s">
        <v>12</v>
      </c>
      <c r="J9" s="226"/>
      <c r="K9" s="220" t="s">
        <v>9</v>
      </c>
      <c r="L9" s="231" t="s">
        <v>13</v>
      </c>
      <c r="M9" s="232"/>
      <c r="N9" s="218" t="s">
        <v>11</v>
      </c>
      <c r="O9" s="234" t="s">
        <v>3</v>
      </c>
      <c r="P9" s="233" t="s">
        <v>0</v>
      </c>
      <c r="Q9" s="233"/>
      <c r="R9" s="11"/>
      <c r="S9" s="11"/>
    </row>
    <row r="10" spans="1:19" s="12" customFormat="1" ht="76.5" customHeight="1" thickBot="1" x14ac:dyDescent="0.25">
      <c r="A10" s="236"/>
      <c r="B10" s="209"/>
      <c r="C10" s="210"/>
      <c r="D10" s="210"/>
      <c r="E10" s="210"/>
      <c r="F10" s="210"/>
      <c r="G10" s="237"/>
      <c r="H10" s="240"/>
      <c r="I10" s="193" t="s">
        <v>4</v>
      </c>
      <c r="J10" s="194" t="s">
        <v>5</v>
      </c>
      <c r="K10" s="221"/>
      <c r="L10" s="195" t="s">
        <v>6</v>
      </c>
      <c r="M10" s="196" t="s">
        <v>7</v>
      </c>
      <c r="N10" s="219"/>
      <c r="O10" s="234"/>
      <c r="P10" s="233"/>
      <c r="Q10" s="233"/>
      <c r="R10" s="11"/>
      <c r="S10" s="11"/>
    </row>
    <row r="11" spans="1:19" s="15" customFormat="1" ht="31.5" customHeight="1" x14ac:dyDescent="0.2">
      <c r="A11" s="211" t="s">
        <v>21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3"/>
      <c r="R11" s="20"/>
      <c r="S11" s="20"/>
    </row>
    <row r="12" spans="1:19" s="12" customFormat="1" ht="36.75" customHeight="1" x14ac:dyDescent="0.35">
      <c r="A12" s="64">
        <v>1</v>
      </c>
      <c r="B12" s="44" t="s">
        <v>35</v>
      </c>
      <c r="C12" s="44" t="s">
        <v>340</v>
      </c>
      <c r="D12" s="44" t="s">
        <v>21</v>
      </c>
      <c r="E12" s="44" t="s">
        <v>36</v>
      </c>
      <c r="F12" s="45" t="s">
        <v>29</v>
      </c>
      <c r="G12" s="46">
        <v>400000</v>
      </c>
      <c r="H12" s="51">
        <v>85158.67</v>
      </c>
      <c r="I12" s="48">
        <f>312000*2.87%</f>
        <v>8954.4</v>
      </c>
      <c r="J12" s="59">
        <f>312000*7.1%</f>
        <v>22151.999999999996</v>
      </c>
      <c r="K12" s="153">
        <f>62400*1.1%</f>
        <v>686.40000000000009</v>
      </c>
      <c r="L12" s="59">
        <f>156000*3.04%</f>
        <v>4742.3999999999996</v>
      </c>
      <c r="M12" s="59">
        <f>156000*7.09%</f>
        <v>11060.400000000001</v>
      </c>
      <c r="N12" s="59">
        <v>0</v>
      </c>
      <c r="O12" s="52">
        <f t="shared" ref="O12:O18" si="0">H12+I12+L12+N12</f>
        <v>98855.469999999987</v>
      </c>
      <c r="P12" s="52">
        <f t="shared" ref="P12:P18" si="1">J12+K12+M12</f>
        <v>33898.800000000003</v>
      </c>
      <c r="Q12" s="52">
        <f t="shared" ref="Q12:Q18" si="2">G12-O12</f>
        <v>301144.53000000003</v>
      </c>
      <c r="R12" s="11"/>
      <c r="S12" s="11"/>
    </row>
    <row r="13" spans="1:19" s="12" customFormat="1" ht="34.5" customHeight="1" x14ac:dyDescent="0.35">
      <c r="A13" s="64">
        <v>2</v>
      </c>
      <c r="B13" s="44" t="s">
        <v>37</v>
      </c>
      <c r="C13" s="44" t="s">
        <v>341</v>
      </c>
      <c r="D13" s="44" t="s">
        <v>21</v>
      </c>
      <c r="E13" s="44" t="s">
        <v>38</v>
      </c>
      <c r="F13" s="45" t="s">
        <v>33</v>
      </c>
      <c r="G13" s="46">
        <v>140000</v>
      </c>
      <c r="H13" s="47">
        <v>20919.310000000001</v>
      </c>
      <c r="I13" s="48">
        <f>G13*2.87/100</f>
        <v>4018</v>
      </c>
      <c r="J13" s="49">
        <f>G13*7.1/100</f>
        <v>9940</v>
      </c>
      <c r="K13" s="153">
        <f t="shared" ref="K13:K17" si="3">62400*1.1%</f>
        <v>686.40000000000009</v>
      </c>
      <c r="L13" s="50">
        <f>+G13*3.04%</f>
        <v>4256</v>
      </c>
      <c r="M13" s="59">
        <f>+G13*7.09%</f>
        <v>9926</v>
      </c>
      <c r="N13" s="51">
        <v>2380.2399999999998</v>
      </c>
      <c r="O13" s="52">
        <f t="shared" si="0"/>
        <v>31573.550000000003</v>
      </c>
      <c r="P13" s="52">
        <f t="shared" si="1"/>
        <v>20552.400000000001</v>
      </c>
      <c r="Q13" s="52">
        <f t="shared" si="2"/>
        <v>108426.45</v>
      </c>
      <c r="R13" s="11"/>
      <c r="S13" s="11"/>
    </row>
    <row r="14" spans="1:19" s="12" customFormat="1" ht="48" customHeight="1" x14ac:dyDescent="0.35">
      <c r="A14" s="64"/>
      <c r="B14" s="44" t="s">
        <v>101</v>
      </c>
      <c r="C14" s="44" t="s">
        <v>341</v>
      </c>
      <c r="D14" s="44" t="s">
        <v>21</v>
      </c>
      <c r="E14" s="44" t="s">
        <v>322</v>
      </c>
      <c r="F14" s="45" t="s">
        <v>29</v>
      </c>
      <c r="G14" s="46">
        <v>140000</v>
      </c>
      <c r="H14" s="47">
        <v>20919.310000000001</v>
      </c>
      <c r="I14" s="48">
        <f>G14*2.87/100</f>
        <v>4018</v>
      </c>
      <c r="J14" s="49">
        <f>G14*7.1/100</f>
        <v>9940</v>
      </c>
      <c r="K14" s="153">
        <f t="shared" si="3"/>
        <v>686.40000000000009</v>
      </c>
      <c r="L14" s="50">
        <f>+G14*3.04%</f>
        <v>4256</v>
      </c>
      <c r="M14" s="59">
        <f t="shared" ref="M14:M18" si="4">+G14*7.09%</f>
        <v>9926</v>
      </c>
      <c r="N14" s="51">
        <v>2380.2399999999998</v>
      </c>
      <c r="O14" s="52">
        <f>H14+I14+L14+N14</f>
        <v>31573.550000000003</v>
      </c>
      <c r="P14" s="52">
        <f>J14+K14+M14</f>
        <v>20552.400000000001</v>
      </c>
      <c r="Q14" s="52">
        <f>G14-O14</f>
        <v>108426.45</v>
      </c>
      <c r="R14" s="11"/>
      <c r="S14" s="11"/>
    </row>
    <row r="15" spans="1:19" s="12" customFormat="1" ht="40.5" customHeight="1" x14ac:dyDescent="0.35">
      <c r="A15" s="64">
        <v>3</v>
      </c>
      <c r="B15" s="44" t="s">
        <v>40</v>
      </c>
      <c r="C15" s="44" t="s">
        <v>341</v>
      </c>
      <c r="D15" s="44" t="s">
        <v>21</v>
      </c>
      <c r="E15" s="44" t="s">
        <v>41</v>
      </c>
      <c r="F15" s="154" t="s">
        <v>42</v>
      </c>
      <c r="G15" s="46">
        <v>80000</v>
      </c>
      <c r="H15" s="155">
        <v>7400.87</v>
      </c>
      <c r="I15" s="48">
        <f>G15*2.87/100</f>
        <v>2296</v>
      </c>
      <c r="J15" s="49">
        <f>G15*7.1/100</f>
        <v>5680</v>
      </c>
      <c r="K15" s="153">
        <f t="shared" si="3"/>
        <v>686.40000000000009</v>
      </c>
      <c r="L15" s="50">
        <f>G15*3.04/100</f>
        <v>2432</v>
      </c>
      <c r="M15" s="59">
        <f t="shared" si="4"/>
        <v>5672</v>
      </c>
      <c r="N15" s="77">
        <v>0</v>
      </c>
      <c r="O15" s="52">
        <f t="shared" si="0"/>
        <v>12128.869999999999</v>
      </c>
      <c r="P15" s="52">
        <f t="shared" si="1"/>
        <v>12038.4</v>
      </c>
      <c r="Q15" s="52">
        <f t="shared" si="2"/>
        <v>67871.13</v>
      </c>
      <c r="R15" s="11"/>
      <c r="S15" s="11"/>
    </row>
    <row r="16" spans="1:19" s="12" customFormat="1" ht="21" x14ac:dyDescent="0.35">
      <c r="A16" s="64">
        <v>4</v>
      </c>
      <c r="B16" s="44" t="s">
        <v>332</v>
      </c>
      <c r="C16" s="44" t="s">
        <v>341</v>
      </c>
      <c r="D16" s="44" t="s">
        <v>21</v>
      </c>
      <c r="E16" s="44" t="s">
        <v>293</v>
      </c>
      <c r="F16" s="156" t="s">
        <v>33</v>
      </c>
      <c r="G16" s="157">
        <v>70000</v>
      </c>
      <c r="H16" s="158">
        <v>5368.48</v>
      </c>
      <c r="I16" s="79">
        <f t="shared" ref="I16" si="5">G16*2.87/100</f>
        <v>2009</v>
      </c>
      <c r="J16" s="79">
        <f t="shared" ref="J16" si="6">G16*7.1/100</f>
        <v>4970</v>
      </c>
      <c r="K16" s="153">
        <f t="shared" si="3"/>
        <v>686.40000000000009</v>
      </c>
      <c r="L16" s="79">
        <f t="shared" ref="L16" si="7">G16*3.04/100</f>
        <v>2128</v>
      </c>
      <c r="M16" s="59">
        <f t="shared" si="4"/>
        <v>4963</v>
      </c>
      <c r="N16" s="159">
        <v>0</v>
      </c>
      <c r="O16" s="151">
        <f>+H16+I16+L16</f>
        <v>9505.48</v>
      </c>
      <c r="P16" s="79">
        <f>+J16+K16+M16</f>
        <v>10619.4</v>
      </c>
      <c r="Q16" s="52">
        <f>+G16-H16-I16-L16-N16</f>
        <v>60494.520000000004</v>
      </c>
      <c r="R16" s="11"/>
      <c r="S16" s="11"/>
    </row>
    <row r="17" spans="1:19" s="12" customFormat="1" ht="36" customHeight="1" x14ac:dyDescent="0.35">
      <c r="A17" s="64">
        <v>5</v>
      </c>
      <c r="B17" s="44" t="s">
        <v>39</v>
      </c>
      <c r="C17" s="44" t="s">
        <v>341</v>
      </c>
      <c r="D17" s="44" t="s">
        <v>21</v>
      </c>
      <c r="E17" s="44" t="s">
        <v>293</v>
      </c>
      <c r="F17" s="45" t="s">
        <v>29</v>
      </c>
      <c r="G17" s="46">
        <v>70000</v>
      </c>
      <c r="H17" s="47">
        <v>4892.43</v>
      </c>
      <c r="I17" s="48">
        <f>G17*2.87/100</f>
        <v>2009</v>
      </c>
      <c r="J17" s="49">
        <f>G17*7.1/100</f>
        <v>4970</v>
      </c>
      <c r="K17" s="153">
        <f t="shared" si="3"/>
        <v>686.40000000000009</v>
      </c>
      <c r="L17" s="50">
        <f>G17*3.04/100</f>
        <v>2128</v>
      </c>
      <c r="M17" s="59">
        <f t="shared" si="4"/>
        <v>4963</v>
      </c>
      <c r="N17" s="51">
        <v>2380.2399999999998</v>
      </c>
      <c r="O17" s="52">
        <f t="shared" si="0"/>
        <v>11409.67</v>
      </c>
      <c r="P17" s="52">
        <f t="shared" si="1"/>
        <v>10619.4</v>
      </c>
      <c r="Q17" s="52">
        <f t="shared" si="2"/>
        <v>58590.33</v>
      </c>
      <c r="R17" s="11"/>
      <c r="S17" s="11"/>
    </row>
    <row r="18" spans="1:19" s="12" customFormat="1" ht="21" x14ac:dyDescent="0.35">
      <c r="A18" s="64">
        <f>A17+1</f>
        <v>6</v>
      </c>
      <c r="B18" s="44" t="s">
        <v>51</v>
      </c>
      <c r="C18" s="44" t="s">
        <v>341</v>
      </c>
      <c r="D18" s="44" t="s">
        <v>21</v>
      </c>
      <c r="E18" s="44" t="s">
        <v>195</v>
      </c>
      <c r="F18" s="45" t="s">
        <v>29</v>
      </c>
      <c r="G18" s="53">
        <v>40000</v>
      </c>
      <c r="H18" s="47">
        <v>0</v>
      </c>
      <c r="I18" s="48">
        <f>G18*2.87/100</f>
        <v>1148</v>
      </c>
      <c r="J18" s="49">
        <f>G18*7.1/100</f>
        <v>2840</v>
      </c>
      <c r="K18" s="50">
        <f>+G18*1.1%</f>
        <v>440.00000000000006</v>
      </c>
      <c r="L18" s="50">
        <f>G18*3.04/100</f>
        <v>1216</v>
      </c>
      <c r="M18" s="59">
        <f t="shared" si="4"/>
        <v>2836</v>
      </c>
      <c r="N18" s="51">
        <v>1190.1199999999999</v>
      </c>
      <c r="O18" s="52">
        <f t="shared" si="0"/>
        <v>3554.12</v>
      </c>
      <c r="P18" s="52">
        <f t="shared" si="1"/>
        <v>6116</v>
      </c>
      <c r="Q18" s="52">
        <f t="shared" si="2"/>
        <v>36445.879999999997</v>
      </c>
      <c r="R18" s="11"/>
      <c r="S18" s="11"/>
    </row>
    <row r="19" spans="1:19" s="12" customFormat="1" ht="21" x14ac:dyDescent="0.2">
      <c r="A19" s="217" t="s">
        <v>327</v>
      </c>
      <c r="B19" s="217"/>
      <c r="C19" s="217"/>
      <c r="D19" s="217"/>
      <c r="E19" s="217"/>
      <c r="F19" s="160"/>
      <c r="G19" s="117">
        <f t="shared" ref="G19" si="8">SUM(G12:G18)</f>
        <v>940000</v>
      </c>
      <c r="H19" s="117">
        <f>SUM(H12:H18)</f>
        <v>144659.07</v>
      </c>
      <c r="I19" s="117">
        <f t="shared" ref="I19" si="9">SUM(I12:I18)</f>
        <v>24452.400000000001</v>
      </c>
      <c r="J19" s="117">
        <f t="shared" ref="J19" si="10">SUM(J12:J18)</f>
        <v>60492</v>
      </c>
      <c r="K19" s="117">
        <f t="shared" ref="K19" si="11">SUM(K12:K18)</f>
        <v>4558.4000000000005</v>
      </c>
      <c r="L19" s="117">
        <f t="shared" ref="L19" si="12">SUM(L12:L18)</f>
        <v>21158.400000000001</v>
      </c>
      <c r="M19" s="117">
        <f t="shared" ref="M19" si="13">SUM(M12:M18)</f>
        <v>49346.400000000001</v>
      </c>
      <c r="N19" s="117">
        <f t="shared" ref="N19" si="14">SUM(N12:N18)</f>
        <v>8330.84</v>
      </c>
      <c r="O19" s="117">
        <f t="shared" ref="O19" si="15">SUM(O12:O18)</f>
        <v>198600.71000000002</v>
      </c>
      <c r="P19" s="117">
        <f t="shared" ref="P19" si="16">SUM(P12:P18)</f>
        <v>114396.79999999999</v>
      </c>
      <c r="Q19" s="117">
        <f t="shared" ref="Q19" si="17">SUM(Q12:Q18)</f>
        <v>741399.29</v>
      </c>
      <c r="R19" s="11"/>
      <c r="S19" s="11"/>
    </row>
    <row r="20" spans="1:19" s="12" customFormat="1" ht="31.5" x14ac:dyDescent="0.2">
      <c r="A20" s="222" t="s">
        <v>22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11"/>
      <c r="S20" s="11"/>
    </row>
    <row r="21" spans="1:19" s="12" customFormat="1" ht="33" customHeight="1" x14ac:dyDescent="0.35">
      <c r="A21" s="64">
        <v>8</v>
      </c>
      <c r="B21" s="44" t="s">
        <v>31</v>
      </c>
      <c r="C21" s="44" t="s">
        <v>341</v>
      </c>
      <c r="D21" s="44" t="s">
        <v>22</v>
      </c>
      <c r="E21" s="44" t="s">
        <v>32</v>
      </c>
      <c r="F21" s="45" t="s">
        <v>29</v>
      </c>
      <c r="G21" s="55">
        <v>200000</v>
      </c>
      <c r="H21" s="47">
        <v>35664.74</v>
      </c>
      <c r="I21" s="48">
        <f t="shared" ref="I21:I26" si="18">G21*2.87/100</f>
        <v>5740</v>
      </c>
      <c r="J21" s="49">
        <f t="shared" ref="J21:J26" si="19">G21*7.1/100</f>
        <v>14200</v>
      </c>
      <c r="K21" s="153">
        <f t="shared" ref="K21:K23" si="20">62400*1.1%</f>
        <v>686.40000000000009</v>
      </c>
      <c r="L21" s="59">
        <f>156000*3.04%</f>
        <v>4742.3999999999996</v>
      </c>
      <c r="M21" s="59">
        <f>156000*7.09%</f>
        <v>11060.400000000001</v>
      </c>
      <c r="N21" s="77">
        <v>1190.1199999999999</v>
      </c>
      <c r="O21" s="52">
        <f t="shared" ref="O21:O26" si="21">H21+I21+L21+N21</f>
        <v>47337.26</v>
      </c>
      <c r="P21" s="52">
        <f t="shared" ref="P21:P26" si="22">J21+K21+M21</f>
        <v>25946.800000000003</v>
      </c>
      <c r="Q21" s="52">
        <f t="shared" ref="Q21:Q26" si="23">G21-O21</f>
        <v>152662.74</v>
      </c>
      <c r="R21" s="11"/>
      <c r="S21" s="11"/>
    </row>
    <row r="22" spans="1:19" s="12" customFormat="1" ht="42.75" customHeight="1" x14ac:dyDescent="0.35">
      <c r="A22" s="64">
        <f>A21+1</f>
        <v>9</v>
      </c>
      <c r="B22" s="44" t="s">
        <v>247</v>
      </c>
      <c r="C22" s="44" t="s">
        <v>341</v>
      </c>
      <c r="D22" s="44" t="s">
        <v>22</v>
      </c>
      <c r="E22" s="44" t="s">
        <v>248</v>
      </c>
      <c r="F22" s="45" t="s">
        <v>29</v>
      </c>
      <c r="G22" s="55">
        <v>140000</v>
      </c>
      <c r="H22" s="47">
        <v>20919.310000000001</v>
      </c>
      <c r="I22" s="48">
        <f t="shared" si="18"/>
        <v>4018</v>
      </c>
      <c r="J22" s="49">
        <f t="shared" si="19"/>
        <v>9940</v>
      </c>
      <c r="K22" s="153">
        <f t="shared" si="20"/>
        <v>686.40000000000009</v>
      </c>
      <c r="L22" s="59">
        <f>+G22*3.04%</f>
        <v>4256</v>
      </c>
      <c r="M22" s="59">
        <f t="shared" ref="M22:M26" si="24">+G22*7.09%</f>
        <v>9926</v>
      </c>
      <c r="N22" s="77">
        <v>2380.2399999999998</v>
      </c>
      <c r="O22" s="52">
        <f t="shared" si="21"/>
        <v>31573.550000000003</v>
      </c>
      <c r="P22" s="52">
        <f t="shared" si="22"/>
        <v>20552.400000000001</v>
      </c>
      <c r="Q22" s="52">
        <f t="shared" si="23"/>
        <v>108426.45</v>
      </c>
      <c r="R22" s="11"/>
      <c r="S22" s="11"/>
    </row>
    <row r="23" spans="1:19" s="12" customFormat="1" ht="42.75" customHeight="1" x14ac:dyDescent="0.35">
      <c r="A23" s="64">
        <f>A22+1</f>
        <v>10</v>
      </c>
      <c r="B23" s="44" t="s">
        <v>34</v>
      </c>
      <c r="C23" s="44" t="s">
        <v>341</v>
      </c>
      <c r="D23" s="44" t="s">
        <v>22</v>
      </c>
      <c r="E23" s="44" t="s">
        <v>324</v>
      </c>
      <c r="F23" s="45" t="s">
        <v>29</v>
      </c>
      <c r="G23" s="55">
        <v>120000</v>
      </c>
      <c r="H23" s="47">
        <v>16512.34</v>
      </c>
      <c r="I23" s="48">
        <f t="shared" si="18"/>
        <v>3444</v>
      </c>
      <c r="J23" s="49">
        <f t="shared" si="19"/>
        <v>8520</v>
      </c>
      <c r="K23" s="153">
        <f t="shared" si="20"/>
        <v>686.40000000000009</v>
      </c>
      <c r="L23" s="59">
        <f t="shared" ref="L23:L26" si="25">G23*3.04/100</f>
        <v>3648</v>
      </c>
      <c r="M23" s="59">
        <f t="shared" si="24"/>
        <v>8508</v>
      </c>
      <c r="N23" s="77">
        <v>1190.1199999999999</v>
      </c>
      <c r="O23" s="52">
        <f t="shared" si="21"/>
        <v>24794.46</v>
      </c>
      <c r="P23" s="52">
        <f t="shared" si="22"/>
        <v>17714.400000000001</v>
      </c>
      <c r="Q23" s="52">
        <f t="shared" si="23"/>
        <v>95205.540000000008</v>
      </c>
      <c r="R23" s="11"/>
      <c r="S23" s="11"/>
    </row>
    <row r="24" spans="1:19" s="12" customFormat="1" ht="42.75" customHeight="1" x14ac:dyDescent="0.35">
      <c r="A24" s="64">
        <f>A23+1</f>
        <v>11</v>
      </c>
      <c r="B24" s="44" t="s">
        <v>207</v>
      </c>
      <c r="C24" s="44" t="s">
        <v>341</v>
      </c>
      <c r="D24" s="44" t="s">
        <v>22</v>
      </c>
      <c r="E24" s="44" t="s">
        <v>245</v>
      </c>
      <c r="F24" s="45" t="s">
        <v>29</v>
      </c>
      <c r="G24" s="55">
        <v>35000</v>
      </c>
      <c r="H24" s="47">
        <v>0</v>
      </c>
      <c r="I24" s="48">
        <f t="shared" si="18"/>
        <v>1004.5</v>
      </c>
      <c r="J24" s="49">
        <f t="shared" si="19"/>
        <v>2485</v>
      </c>
      <c r="K24" s="50">
        <f t="shared" ref="K24:K26" si="26">+G24*1.1%</f>
        <v>385.00000000000006</v>
      </c>
      <c r="L24" s="59">
        <f t="shared" si="25"/>
        <v>1064</v>
      </c>
      <c r="M24" s="59">
        <f t="shared" si="24"/>
        <v>2481.5</v>
      </c>
      <c r="N24" s="77">
        <v>0</v>
      </c>
      <c r="O24" s="52">
        <f t="shared" si="21"/>
        <v>2068.5</v>
      </c>
      <c r="P24" s="52">
        <f t="shared" si="22"/>
        <v>5351.5</v>
      </c>
      <c r="Q24" s="52">
        <f t="shared" si="23"/>
        <v>32931.5</v>
      </c>
      <c r="R24" s="11"/>
      <c r="S24" s="11"/>
    </row>
    <row r="25" spans="1:19" s="12" customFormat="1" ht="42.75" customHeight="1" x14ac:dyDescent="0.35">
      <c r="A25" s="64">
        <f t="shared" ref="A25:A26" si="27">A24+1</f>
        <v>12</v>
      </c>
      <c r="B25" s="44" t="s">
        <v>109</v>
      </c>
      <c r="C25" s="44" t="s">
        <v>341</v>
      </c>
      <c r="D25" s="44" t="s">
        <v>22</v>
      </c>
      <c r="E25" s="44" t="s">
        <v>196</v>
      </c>
      <c r="F25" s="45" t="s">
        <v>29</v>
      </c>
      <c r="G25" s="55">
        <v>35000</v>
      </c>
      <c r="H25" s="47">
        <v>0</v>
      </c>
      <c r="I25" s="48">
        <f t="shared" si="18"/>
        <v>1004.5</v>
      </c>
      <c r="J25" s="49">
        <f t="shared" si="19"/>
        <v>2485</v>
      </c>
      <c r="K25" s="50">
        <f t="shared" si="26"/>
        <v>385.00000000000006</v>
      </c>
      <c r="L25" s="59">
        <f t="shared" si="25"/>
        <v>1064</v>
      </c>
      <c r="M25" s="59">
        <f t="shared" si="24"/>
        <v>2481.5</v>
      </c>
      <c r="N25" s="77">
        <v>0</v>
      </c>
      <c r="O25" s="52">
        <f t="shared" si="21"/>
        <v>2068.5</v>
      </c>
      <c r="P25" s="52">
        <f t="shared" si="22"/>
        <v>5351.5</v>
      </c>
      <c r="Q25" s="52">
        <f t="shared" si="23"/>
        <v>32931.5</v>
      </c>
      <c r="R25" s="11"/>
      <c r="S25" s="11"/>
    </row>
    <row r="26" spans="1:19" s="12" customFormat="1" ht="42.75" customHeight="1" x14ac:dyDescent="0.35">
      <c r="A26" s="64">
        <f t="shared" si="27"/>
        <v>13</v>
      </c>
      <c r="B26" s="44" t="s">
        <v>175</v>
      </c>
      <c r="C26" s="44" t="s">
        <v>341</v>
      </c>
      <c r="D26" s="44" t="s">
        <v>22</v>
      </c>
      <c r="E26" s="44" t="s">
        <v>196</v>
      </c>
      <c r="F26" s="45" t="s">
        <v>29</v>
      </c>
      <c r="G26" s="55">
        <v>35000</v>
      </c>
      <c r="H26" s="47">
        <v>0</v>
      </c>
      <c r="I26" s="48">
        <f t="shared" si="18"/>
        <v>1004.5</v>
      </c>
      <c r="J26" s="49">
        <f t="shared" si="19"/>
        <v>2485</v>
      </c>
      <c r="K26" s="50">
        <f t="shared" si="26"/>
        <v>385.00000000000006</v>
      </c>
      <c r="L26" s="59">
        <f t="shared" si="25"/>
        <v>1064</v>
      </c>
      <c r="M26" s="59">
        <f t="shared" si="24"/>
        <v>2481.5</v>
      </c>
      <c r="N26" s="77">
        <v>1190.1199999999999</v>
      </c>
      <c r="O26" s="52">
        <f t="shared" si="21"/>
        <v>3258.62</v>
      </c>
      <c r="P26" s="52">
        <f t="shared" si="22"/>
        <v>5351.5</v>
      </c>
      <c r="Q26" s="52">
        <f t="shared" si="23"/>
        <v>31741.38</v>
      </c>
      <c r="R26" s="11"/>
      <c r="S26" s="11"/>
    </row>
    <row r="27" spans="1:19" s="12" customFormat="1" ht="28.5" customHeight="1" x14ac:dyDescent="0.2">
      <c r="A27" s="217" t="s">
        <v>168</v>
      </c>
      <c r="B27" s="217"/>
      <c r="C27" s="217"/>
      <c r="D27" s="217"/>
      <c r="E27" s="217"/>
      <c r="F27" s="45"/>
      <c r="G27" s="118">
        <f t="shared" ref="G27:Q27" si="28">SUM(G21:G26)</f>
        <v>565000</v>
      </c>
      <c r="H27" s="118">
        <f>SUM(H21:H26)</f>
        <v>73096.39</v>
      </c>
      <c r="I27" s="161">
        <f t="shared" si="28"/>
        <v>16215.5</v>
      </c>
      <c r="J27" s="118">
        <f t="shared" si="28"/>
        <v>40115</v>
      </c>
      <c r="K27" s="118">
        <f t="shared" si="28"/>
        <v>3214.2000000000003</v>
      </c>
      <c r="L27" s="118">
        <f t="shared" si="28"/>
        <v>15838.4</v>
      </c>
      <c r="M27" s="118">
        <f t="shared" si="28"/>
        <v>36938.9</v>
      </c>
      <c r="N27" s="118">
        <f t="shared" si="28"/>
        <v>5950.5999999999995</v>
      </c>
      <c r="O27" s="118">
        <f t="shared" si="28"/>
        <v>111100.88999999998</v>
      </c>
      <c r="P27" s="118">
        <f t="shared" si="28"/>
        <v>80268.100000000006</v>
      </c>
      <c r="Q27" s="118">
        <f t="shared" si="28"/>
        <v>453899.11</v>
      </c>
      <c r="R27" s="11"/>
      <c r="S27" s="11"/>
    </row>
    <row r="28" spans="1:19" s="12" customFormat="1" ht="36" customHeight="1" x14ac:dyDescent="0.2">
      <c r="A28" s="214" t="s">
        <v>279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6"/>
      <c r="R28" s="11"/>
      <c r="S28" s="11"/>
    </row>
    <row r="29" spans="1:19" s="12" customFormat="1" ht="24.75" customHeight="1" x14ac:dyDescent="0.35">
      <c r="A29" s="64">
        <v>14</v>
      </c>
      <c r="B29" s="44" t="s">
        <v>28</v>
      </c>
      <c r="C29" s="44" t="s">
        <v>341</v>
      </c>
      <c r="D29" s="44" t="s">
        <v>279</v>
      </c>
      <c r="E29" s="44" t="s">
        <v>177</v>
      </c>
      <c r="F29" s="45" t="s">
        <v>29</v>
      </c>
      <c r="G29" s="55">
        <v>200000</v>
      </c>
      <c r="H29" s="47">
        <v>35962.269999999997</v>
      </c>
      <c r="I29" s="48">
        <f t="shared" ref="I29:I33" si="29">G29*2.87/100</f>
        <v>5740</v>
      </c>
      <c r="J29" s="49">
        <f t="shared" ref="J29:J33" si="30">G29*7.1/100</f>
        <v>14200</v>
      </c>
      <c r="K29" s="153">
        <f t="shared" ref="K29:K33" si="31">62400*1.1%</f>
        <v>686.40000000000009</v>
      </c>
      <c r="L29" s="59">
        <f>156000*3.04%</f>
        <v>4742.3999999999996</v>
      </c>
      <c r="M29" s="59">
        <f>156000*7.09%</f>
        <v>11060.400000000001</v>
      </c>
      <c r="N29" s="59">
        <v>0</v>
      </c>
      <c r="O29" s="52">
        <f t="shared" ref="O29:O33" si="32">H29+I29+L29+N29</f>
        <v>46444.67</v>
      </c>
      <c r="P29" s="52">
        <f t="shared" ref="P29:P33" si="33">J29+K29+M29</f>
        <v>25946.800000000003</v>
      </c>
      <c r="Q29" s="52">
        <f t="shared" ref="Q29:Q33" si="34">G29-O29</f>
        <v>153555.33000000002</v>
      </c>
      <c r="R29" s="11"/>
      <c r="S29" s="11"/>
    </row>
    <row r="30" spans="1:19" s="12" customFormat="1" ht="24.75" customHeight="1" x14ac:dyDescent="0.35">
      <c r="A30" s="64">
        <v>15</v>
      </c>
      <c r="B30" s="44" t="s">
        <v>169</v>
      </c>
      <c r="C30" s="44" t="s">
        <v>341</v>
      </c>
      <c r="D30" s="44" t="s">
        <v>279</v>
      </c>
      <c r="E30" s="44" t="s">
        <v>294</v>
      </c>
      <c r="F30" s="45" t="s">
        <v>29</v>
      </c>
      <c r="G30" s="55">
        <v>70000</v>
      </c>
      <c r="H30" s="47">
        <v>5368.48</v>
      </c>
      <c r="I30" s="48">
        <f t="shared" si="29"/>
        <v>2009</v>
      </c>
      <c r="J30" s="49">
        <f t="shared" si="30"/>
        <v>4970</v>
      </c>
      <c r="K30" s="153">
        <f t="shared" si="31"/>
        <v>686.40000000000009</v>
      </c>
      <c r="L30" s="59">
        <f t="shared" ref="L30:L33" si="35">G30*3.04/100</f>
        <v>2128</v>
      </c>
      <c r="M30" s="59">
        <f t="shared" ref="M30:M34" si="36">+G30*7.09%</f>
        <v>4963</v>
      </c>
      <c r="N30" s="59">
        <v>0</v>
      </c>
      <c r="O30" s="52">
        <f t="shared" si="32"/>
        <v>9505.48</v>
      </c>
      <c r="P30" s="52">
        <f t="shared" si="33"/>
        <v>10619.4</v>
      </c>
      <c r="Q30" s="52">
        <f t="shared" si="34"/>
        <v>60494.520000000004</v>
      </c>
      <c r="R30" s="11"/>
      <c r="S30" s="11"/>
    </row>
    <row r="31" spans="1:19" s="12" customFormat="1" ht="24.75" customHeight="1" x14ac:dyDescent="0.35">
      <c r="A31" s="64">
        <v>16</v>
      </c>
      <c r="B31" s="44" t="s">
        <v>210</v>
      </c>
      <c r="C31" s="44" t="s">
        <v>341</v>
      </c>
      <c r="D31" s="44" t="s">
        <v>279</v>
      </c>
      <c r="E31" s="44" t="s">
        <v>295</v>
      </c>
      <c r="F31" s="45" t="s">
        <v>33</v>
      </c>
      <c r="G31" s="55">
        <v>70000</v>
      </c>
      <c r="H31" s="47">
        <v>5368.48</v>
      </c>
      <c r="I31" s="48">
        <f t="shared" si="29"/>
        <v>2009</v>
      </c>
      <c r="J31" s="49">
        <f t="shared" si="30"/>
        <v>4970</v>
      </c>
      <c r="K31" s="153">
        <f t="shared" si="31"/>
        <v>686.40000000000009</v>
      </c>
      <c r="L31" s="59">
        <f t="shared" si="35"/>
        <v>2128</v>
      </c>
      <c r="M31" s="59">
        <f t="shared" si="36"/>
        <v>4963</v>
      </c>
      <c r="N31" s="59">
        <v>0</v>
      </c>
      <c r="O31" s="52">
        <f t="shared" si="32"/>
        <v>9505.48</v>
      </c>
      <c r="P31" s="52">
        <f t="shared" si="33"/>
        <v>10619.4</v>
      </c>
      <c r="Q31" s="52">
        <f t="shared" si="34"/>
        <v>60494.520000000004</v>
      </c>
      <c r="R31" s="11"/>
      <c r="S31" s="11"/>
    </row>
    <row r="32" spans="1:19" s="12" customFormat="1" ht="24.75" customHeight="1" x14ac:dyDescent="0.35">
      <c r="A32" s="64">
        <v>17</v>
      </c>
      <c r="B32" s="44" t="s">
        <v>225</v>
      </c>
      <c r="C32" s="44" t="s">
        <v>340</v>
      </c>
      <c r="D32" s="44" t="s">
        <v>279</v>
      </c>
      <c r="E32" s="44" t="s">
        <v>294</v>
      </c>
      <c r="F32" s="45" t="s">
        <v>33</v>
      </c>
      <c r="G32" s="55">
        <v>70000</v>
      </c>
      <c r="H32" s="47">
        <v>5368.48</v>
      </c>
      <c r="I32" s="48">
        <f t="shared" si="29"/>
        <v>2009</v>
      </c>
      <c r="J32" s="49">
        <f t="shared" si="30"/>
        <v>4970</v>
      </c>
      <c r="K32" s="153">
        <f t="shared" si="31"/>
        <v>686.40000000000009</v>
      </c>
      <c r="L32" s="59">
        <f t="shared" si="35"/>
        <v>2128</v>
      </c>
      <c r="M32" s="59">
        <f t="shared" si="36"/>
        <v>4963</v>
      </c>
      <c r="N32" s="59">
        <v>0</v>
      </c>
      <c r="O32" s="52">
        <f t="shared" si="32"/>
        <v>9505.48</v>
      </c>
      <c r="P32" s="52">
        <f t="shared" si="33"/>
        <v>10619.4</v>
      </c>
      <c r="Q32" s="52">
        <f t="shared" si="34"/>
        <v>60494.520000000004</v>
      </c>
      <c r="R32" s="11"/>
      <c r="S32" s="11"/>
    </row>
    <row r="33" spans="1:19" s="12" customFormat="1" ht="24.75" customHeight="1" x14ac:dyDescent="0.35">
      <c r="A33" s="64">
        <v>18</v>
      </c>
      <c r="B33" s="44" t="s">
        <v>260</v>
      </c>
      <c r="C33" s="44" t="s">
        <v>341</v>
      </c>
      <c r="D33" s="44" t="s">
        <v>279</v>
      </c>
      <c r="E33" s="44" t="s">
        <v>266</v>
      </c>
      <c r="F33" s="45" t="s">
        <v>33</v>
      </c>
      <c r="G33" s="55">
        <v>70000</v>
      </c>
      <c r="H33" s="47">
        <v>5368.48</v>
      </c>
      <c r="I33" s="48">
        <f t="shared" si="29"/>
        <v>2009</v>
      </c>
      <c r="J33" s="49">
        <f t="shared" si="30"/>
        <v>4970</v>
      </c>
      <c r="K33" s="153">
        <f t="shared" si="31"/>
        <v>686.40000000000009</v>
      </c>
      <c r="L33" s="59">
        <f t="shared" si="35"/>
        <v>2128</v>
      </c>
      <c r="M33" s="59">
        <f t="shared" si="36"/>
        <v>4963</v>
      </c>
      <c r="N33" s="59">
        <v>0</v>
      </c>
      <c r="O33" s="52">
        <f t="shared" si="32"/>
        <v>9505.48</v>
      </c>
      <c r="P33" s="52">
        <f t="shared" si="33"/>
        <v>10619.4</v>
      </c>
      <c r="Q33" s="52">
        <f t="shared" si="34"/>
        <v>60494.520000000004</v>
      </c>
      <c r="R33" s="11"/>
      <c r="S33" s="11"/>
    </row>
    <row r="34" spans="1:19" s="12" customFormat="1" ht="24.75" customHeight="1" x14ac:dyDescent="0.35">
      <c r="A34" s="64">
        <v>19</v>
      </c>
      <c r="B34" s="44" t="s">
        <v>30</v>
      </c>
      <c r="C34" s="44" t="s">
        <v>340</v>
      </c>
      <c r="D34" s="44" t="s">
        <v>279</v>
      </c>
      <c r="E34" s="44" t="s">
        <v>334</v>
      </c>
      <c r="F34" s="45" t="s">
        <v>29</v>
      </c>
      <c r="G34" s="55">
        <v>35000</v>
      </c>
      <c r="H34" s="47">
        <v>0</v>
      </c>
      <c r="I34" s="48">
        <f>G34*2.87/100</f>
        <v>1004.5</v>
      </c>
      <c r="J34" s="49">
        <f>G34*7.1/100</f>
        <v>2485</v>
      </c>
      <c r="K34" s="50">
        <f>+G34*1.1%</f>
        <v>385.00000000000006</v>
      </c>
      <c r="L34" s="59">
        <f>G34*3.04/100</f>
        <v>1064</v>
      </c>
      <c r="M34" s="59">
        <f t="shared" si="36"/>
        <v>2481.5</v>
      </c>
      <c r="N34" s="59">
        <v>0</v>
      </c>
      <c r="O34" s="52">
        <f>H34+I34+L34+N34</f>
        <v>2068.5</v>
      </c>
      <c r="P34" s="52">
        <f>J34+K34+M34</f>
        <v>5351.5</v>
      </c>
      <c r="Q34" s="52">
        <f>G34-O34</f>
        <v>32931.5</v>
      </c>
      <c r="R34" s="11"/>
      <c r="S34" s="11"/>
    </row>
    <row r="35" spans="1:19" s="12" customFormat="1" ht="24.75" customHeight="1" x14ac:dyDescent="0.2">
      <c r="A35" s="217" t="s">
        <v>168</v>
      </c>
      <c r="B35" s="217"/>
      <c r="C35" s="217"/>
      <c r="D35" s="217"/>
      <c r="E35" s="217"/>
      <c r="F35" s="45"/>
      <c r="G35" s="119">
        <f>SUM(G29:G34)</f>
        <v>515000</v>
      </c>
      <c r="H35" s="119">
        <f>SUM(H29:H34)</f>
        <v>57436.189999999988</v>
      </c>
      <c r="I35" s="119">
        <f t="shared" ref="I35:Q35" si="37">SUM(I29:I34)</f>
        <v>14780.5</v>
      </c>
      <c r="J35" s="119">
        <f t="shared" si="37"/>
        <v>36565</v>
      </c>
      <c r="K35" s="119">
        <f t="shared" si="37"/>
        <v>3817.0000000000005</v>
      </c>
      <c r="L35" s="119">
        <f t="shared" si="37"/>
        <v>14318.4</v>
      </c>
      <c r="M35" s="119">
        <f t="shared" si="37"/>
        <v>33393.9</v>
      </c>
      <c r="N35" s="119">
        <f t="shared" si="37"/>
        <v>0</v>
      </c>
      <c r="O35" s="119">
        <f t="shared" si="37"/>
        <v>86535.089999999982</v>
      </c>
      <c r="P35" s="119">
        <f t="shared" si="37"/>
        <v>73775.900000000009</v>
      </c>
      <c r="Q35" s="119">
        <f t="shared" si="37"/>
        <v>428464.91000000009</v>
      </c>
      <c r="R35" s="11"/>
      <c r="S35" s="11"/>
    </row>
    <row r="36" spans="1:19" s="12" customFormat="1" ht="36" customHeight="1" x14ac:dyDescent="0.2">
      <c r="A36" s="214" t="s">
        <v>23</v>
      </c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6"/>
      <c r="R36" s="11"/>
      <c r="S36" s="11"/>
    </row>
    <row r="37" spans="1:19" s="106" customFormat="1" ht="41.25" customHeight="1" x14ac:dyDescent="0.35">
      <c r="A37" s="162">
        <v>20</v>
      </c>
      <c r="B37" s="44" t="s">
        <v>114</v>
      </c>
      <c r="C37" s="44" t="s">
        <v>341</v>
      </c>
      <c r="D37" s="44" t="s">
        <v>23</v>
      </c>
      <c r="E37" s="44" t="s">
        <v>180</v>
      </c>
      <c r="F37" s="45" t="s">
        <v>33</v>
      </c>
      <c r="G37" s="74">
        <v>140000</v>
      </c>
      <c r="H37" s="47">
        <v>21216.84</v>
      </c>
      <c r="I37" s="48">
        <f>G37*2.87/100</f>
        <v>4018</v>
      </c>
      <c r="J37" s="49">
        <f>G37*7.1/100</f>
        <v>9940</v>
      </c>
      <c r="K37" s="153">
        <f t="shared" ref="K37:K39" si="38">62400*1.1%</f>
        <v>686.40000000000009</v>
      </c>
      <c r="L37" s="163">
        <f>+G37*3.04%</f>
        <v>4256</v>
      </c>
      <c r="M37" s="59">
        <f t="shared" ref="M37:M39" si="39">+G37*7.09%</f>
        <v>9926</v>
      </c>
      <c r="N37" s="164">
        <v>1190.1199999999999</v>
      </c>
      <c r="O37" s="120">
        <f t="shared" ref="O37:O39" si="40">H37+I37+L37+N37</f>
        <v>30680.959999999999</v>
      </c>
      <c r="P37" s="120">
        <f>+J37+K37+M37</f>
        <v>20552.400000000001</v>
      </c>
      <c r="Q37" s="120">
        <f>G37-O37</f>
        <v>109319.04000000001</v>
      </c>
      <c r="R37" s="105"/>
      <c r="S37" s="105"/>
    </row>
    <row r="38" spans="1:19" s="106" customFormat="1" ht="41.25" customHeight="1" x14ac:dyDescent="0.35">
      <c r="A38" s="162">
        <f>A37+1</f>
        <v>21</v>
      </c>
      <c r="B38" s="44" t="s">
        <v>115</v>
      </c>
      <c r="C38" s="44" t="s">
        <v>341</v>
      </c>
      <c r="D38" s="44" t="s">
        <v>23</v>
      </c>
      <c r="E38" s="44" t="s">
        <v>112</v>
      </c>
      <c r="F38" s="45" t="s">
        <v>33</v>
      </c>
      <c r="G38" s="74">
        <v>70000</v>
      </c>
      <c r="H38" s="47">
        <v>5130.45</v>
      </c>
      <c r="I38" s="48">
        <f>G38*2.87/100</f>
        <v>2009</v>
      </c>
      <c r="J38" s="49">
        <f>G38*7.1/100</f>
        <v>4970</v>
      </c>
      <c r="K38" s="153">
        <f t="shared" si="38"/>
        <v>686.40000000000009</v>
      </c>
      <c r="L38" s="163">
        <f>G38*3.04/100</f>
        <v>2128</v>
      </c>
      <c r="M38" s="59">
        <f t="shared" si="39"/>
        <v>4963</v>
      </c>
      <c r="N38" s="164">
        <v>1190.1199999999999</v>
      </c>
      <c r="O38" s="120">
        <f t="shared" si="40"/>
        <v>10457.57</v>
      </c>
      <c r="P38" s="120">
        <f>+J38+K38+M38</f>
        <v>10619.4</v>
      </c>
      <c r="Q38" s="120">
        <f>G38-O38</f>
        <v>59542.43</v>
      </c>
      <c r="R38" s="105"/>
      <c r="S38" s="105"/>
    </row>
    <row r="39" spans="1:19" s="106" customFormat="1" ht="41.25" customHeight="1" x14ac:dyDescent="0.35">
      <c r="A39" s="162">
        <f>A38+1</f>
        <v>22</v>
      </c>
      <c r="B39" s="44" t="s">
        <v>113</v>
      </c>
      <c r="C39" s="44" t="s">
        <v>340</v>
      </c>
      <c r="D39" s="44" t="s">
        <v>23</v>
      </c>
      <c r="E39" s="44" t="s">
        <v>112</v>
      </c>
      <c r="F39" s="45" t="s">
        <v>33</v>
      </c>
      <c r="G39" s="74">
        <v>70000</v>
      </c>
      <c r="H39" s="47">
        <v>4892.43</v>
      </c>
      <c r="I39" s="48">
        <f>G39*2.87/100</f>
        <v>2009</v>
      </c>
      <c r="J39" s="49">
        <f>G39*7.1/100</f>
        <v>4970</v>
      </c>
      <c r="K39" s="153">
        <f t="shared" si="38"/>
        <v>686.40000000000009</v>
      </c>
      <c r="L39" s="163">
        <f>G39*3.04/100</f>
        <v>2128</v>
      </c>
      <c r="M39" s="59">
        <f t="shared" si="39"/>
        <v>4963</v>
      </c>
      <c r="N39" s="164">
        <v>2380.2399999999998</v>
      </c>
      <c r="O39" s="120">
        <f t="shared" si="40"/>
        <v>11409.67</v>
      </c>
      <c r="P39" s="120">
        <f>+J39+K39+M39</f>
        <v>10619.4</v>
      </c>
      <c r="Q39" s="120">
        <f>G39-O39</f>
        <v>58590.33</v>
      </c>
      <c r="R39" s="105"/>
      <c r="S39" s="105"/>
    </row>
    <row r="40" spans="1:19" s="12" customFormat="1" ht="26.25" customHeight="1" x14ac:dyDescent="0.2">
      <c r="A40" s="217" t="s">
        <v>168</v>
      </c>
      <c r="B40" s="217"/>
      <c r="C40" s="217"/>
      <c r="D40" s="217"/>
      <c r="E40" s="217"/>
      <c r="F40" s="45"/>
      <c r="G40" s="118">
        <f t="shared" ref="G40:Q40" si="41">SUM(G37:G39)</f>
        <v>280000</v>
      </c>
      <c r="H40" s="165">
        <f>SUM(H37:H39)</f>
        <v>31239.72</v>
      </c>
      <c r="I40" s="166">
        <f t="shared" si="41"/>
        <v>8036</v>
      </c>
      <c r="J40" s="167">
        <f t="shared" si="41"/>
        <v>19880</v>
      </c>
      <c r="K40" s="118">
        <f t="shared" si="41"/>
        <v>2059.2000000000003</v>
      </c>
      <c r="L40" s="167">
        <f t="shared" si="41"/>
        <v>8512</v>
      </c>
      <c r="M40" s="167">
        <f t="shared" si="41"/>
        <v>19852</v>
      </c>
      <c r="N40" s="167">
        <f t="shared" si="41"/>
        <v>4760.4799999999996</v>
      </c>
      <c r="O40" s="121">
        <f t="shared" si="41"/>
        <v>52548.2</v>
      </c>
      <c r="P40" s="121">
        <f t="shared" si="41"/>
        <v>41791.200000000004</v>
      </c>
      <c r="Q40" s="121">
        <f t="shared" si="41"/>
        <v>227451.8</v>
      </c>
      <c r="R40" s="11"/>
      <c r="S40" s="11"/>
    </row>
    <row r="41" spans="1:19" s="12" customFormat="1" ht="34.5" customHeight="1" x14ac:dyDescent="0.2">
      <c r="A41" s="214" t="s">
        <v>24</v>
      </c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6"/>
      <c r="R41" s="11"/>
      <c r="S41" s="11"/>
    </row>
    <row r="42" spans="1:19" s="12" customFormat="1" ht="21.75" customHeight="1" x14ac:dyDescent="0.35">
      <c r="A42" s="64">
        <f>A39+1</f>
        <v>23</v>
      </c>
      <c r="B42" s="44" t="s">
        <v>74</v>
      </c>
      <c r="C42" s="44" t="s">
        <v>340</v>
      </c>
      <c r="D42" s="44" t="s">
        <v>24</v>
      </c>
      <c r="E42" s="44" t="s">
        <v>75</v>
      </c>
      <c r="F42" s="45" t="s">
        <v>29</v>
      </c>
      <c r="G42" s="62">
        <v>200000</v>
      </c>
      <c r="H42" s="56">
        <v>35962.269999999997</v>
      </c>
      <c r="I42" s="48">
        <f>G42*2.87/100</f>
        <v>5740</v>
      </c>
      <c r="J42" s="49">
        <f>G42*7.1/100</f>
        <v>14200</v>
      </c>
      <c r="K42" s="153">
        <f t="shared" ref="K42:K52" si="42">62400*1.1%</f>
        <v>686.40000000000009</v>
      </c>
      <c r="L42" s="59">
        <f>156000*3.04%</f>
        <v>4742.3999999999996</v>
      </c>
      <c r="M42" s="59">
        <f>156000*7.09%</f>
        <v>11060.400000000001</v>
      </c>
      <c r="N42" s="56">
        <v>0</v>
      </c>
      <c r="O42" s="52">
        <f t="shared" ref="O42:O56" si="43">H42+I42+L42+N42</f>
        <v>46444.67</v>
      </c>
      <c r="P42" s="52">
        <f>+J42+K42+M42</f>
        <v>25946.800000000003</v>
      </c>
      <c r="Q42" s="52">
        <f>G42-O42</f>
        <v>153555.33000000002</v>
      </c>
      <c r="R42" s="11"/>
      <c r="S42" s="11"/>
    </row>
    <row r="43" spans="1:19" s="12" customFormat="1" ht="21.75" customHeight="1" x14ac:dyDescent="0.35">
      <c r="A43" s="64">
        <f>A42+1</f>
        <v>24</v>
      </c>
      <c r="B43" s="44" t="s">
        <v>76</v>
      </c>
      <c r="C43" s="44" t="s">
        <v>341</v>
      </c>
      <c r="D43" s="44" t="s">
        <v>24</v>
      </c>
      <c r="E43" s="44" t="s">
        <v>77</v>
      </c>
      <c r="F43" s="45" t="s">
        <v>33</v>
      </c>
      <c r="G43" s="62">
        <v>140000</v>
      </c>
      <c r="H43" s="56">
        <v>21514.37</v>
      </c>
      <c r="I43" s="48">
        <f t="shared" ref="I43:I56" si="44">G43*2.87/100</f>
        <v>4018</v>
      </c>
      <c r="J43" s="49">
        <f t="shared" ref="J43:J56" si="45">G43*7.1/100</f>
        <v>9940</v>
      </c>
      <c r="K43" s="153">
        <f t="shared" si="42"/>
        <v>686.40000000000009</v>
      </c>
      <c r="L43" s="59">
        <f>+G43*3.04%</f>
        <v>4256</v>
      </c>
      <c r="M43" s="59">
        <f t="shared" ref="M43:M56" si="46">+G43*7.09%</f>
        <v>9926</v>
      </c>
      <c r="N43" s="56">
        <v>0</v>
      </c>
      <c r="O43" s="52">
        <f t="shared" si="43"/>
        <v>29788.37</v>
      </c>
      <c r="P43" s="52">
        <f t="shared" ref="P43:P55" si="47">J43+K43+M43</f>
        <v>20552.400000000001</v>
      </c>
      <c r="Q43" s="52">
        <f t="shared" ref="Q43:Q56" si="48">G43-O43</f>
        <v>110211.63</v>
      </c>
      <c r="R43" s="11"/>
      <c r="S43" s="11"/>
    </row>
    <row r="44" spans="1:19" s="12" customFormat="1" ht="21.75" customHeight="1" x14ac:dyDescent="0.35">
      <c r="A44" s="64">
        <f>A43+1</f>
        <v>25</v>
      </c>
      <c r="B44" s="44" t="s">
        <v>78</v>
      </c>
      <c r="C44" s="44" t="s">
        <v>341</v>
      </c>
      <c r="D44" s="44" t="s">
        <v>24</v>
      </c>
      <c r="E44" s="44" t="s">
        <v>79</v>
      </c>
      <c r="F44" s="45" t="s">
        <v>29</v>
      </c>
      <c r="G44" s="62">
        <v>140000</v>
      </c>
      <c r="H44" s="56">
        <v>21514.37</v>
      </c>
      <c r="I44" s="48">
        <f t="shared" si="44"/>
        <v>4018</v>
      </c>
      <c r="J44" s="49">
        <f t="shared" si="45"/>
        <v>9940</v>
      </c>
      <c r="K44" s="153">
        <f t="shared" si="42"/>
        <v>686.40000000000009</v>
      </c>
      <c r="L44" s="59">
        <f>+G44*3.04%</f>
        <v>4256</v>
      </c>
      <c r="M44" s="59">
        <f t="shared" si="46"/>
        <v>9926</v>
      </c>
      <c r="N44" s="56">
        <v>0</v>
      </c>
      <c r="O44" s="52">
        <f t="shared" si="43"/>
        <v>29788.37</v>
      </c>
      <c r="P44" s="52">
        <f t="shared" si="47"/>
        <v>20552.400000000001</v>
      </c>
      <c r="Q44" s="52">
        <f t="shared" si="48"/>
        <v>110211.63</v>
      </c>
      <c r="R44" s="11"/>
      <c r="S44" s="11"/>
    </row>
    <row r="45" spans="1:19" s="12" customFormat="1" ht="21.75" customHeight="1" x14ac:dyDescent="0.35">
      <c r="A45" s="64">
        <f>A44+1</f>
        <v>26</v>
      </c>
      <c r="B45" s="44" t="s">
        <v>80</v>
      </c>
      <c r="C45" s="44" t="s">
        <v>341</v>
      </c>
      <c r="D45" s="44" t="s">
        <v>24</v>
      </c>
      <c r="E45" s="44" t="s">
        <v>81</v>
      </c>
      <c r="F45" s="45" t="s">
        <v>29</v>
      </c>
      <c r="G45" s="62">
        <v>140000</v>
      </c>
      <c r="H45" s="56">
        <v>20919.310000000001</v>
      </c>
      <c r="I45" s="48">
        <f t="shared" si="44"/>
        <v>4018</v>
      </c>
      <c r="J45" s="49">
        <f t="shared" si="45"/>
        <v>9940</v>
      </c>
      <c r="K45" s="153">
        <f t="shared" si="42"/>
        <v>686.40000000000009</v>
      </c>
      <c r="L45" s="59">
        <f t="shared" ref="L45" si="49">+G45*3.04%</f>
        <v>4256</v>
      </c>
      <c r="M45" s="59">
        <f t="shared" si="46"/>
        <v>9926</v>
      </c>
      <c r="N45" s="56">
        <v>2380.2399999999998</v>
      </c>
      <c r="O45" s="52">
        <f t="shared" si="43"/>
        <v>31573.550000000003</v>
      </c>
      <c r="P45" s="52">
        <f t="shared" si="47"/>
        <v>20552.400000000001</v>
      </c>
      <c r="Q45" s="52">
        <f t="shared" si="48"/>
        <v>108426.45</v>
      </c>
      <c r="R45" s="11"/>
      <c r="S45" s="11"/>
    </row>
    <row r="46" spans="1:19" s="12" customFormat="1" ht="21.75" customHeight="1" x14ac:dyDescent="0.35">
      <c r="A46" s="64">
        <f>A45+1</f>
        <v>27</v>
      </c>
      <c r="B46" s="44" t="s">
        <v>88</v>
      </c>
      <c r="C46" s="44" t="s">
        <v>341</v>
      </c>
      <c r="D46" s="44" t="s">
        <v>24</v>
      </c>
      <c r="E46" s="44" t="s">
        <v>82</v>
      </c>
      <c r="F46" s="45" t="s">
        <v>33</v>
      </c>
      <c r="G46" s="62">
        <v>80000</v>
      </c>
      <c r="H46" s="56">
        <v>7400.87</v>
      </c>
      <c r="I46" s="48">
        <f t="shared" si="44"/>
        <v>2296</v>
      </c>
      <c r="J46" s="49">
        <f t="shared" si="45"/>
        <v>5680</v>
      </c>
      <c r="K46" s="153">
        <f t="shared" si="42"/>
        <v>686.40000000000009</v>
      </c>
      <c r="L46" s="59">
        <f t="shared" ref="L46:L56" si="50">G46*3.04/100</f>
        <v>2432</v>
      </c>
      <c r="M46" s="59">
        <f t="shared" si="46"/>
        <v>5672</v>
      </c>
      <c r="N46" s="56">
        <v>0</v>
      </c>
      <c r="O46" s="52">
        <f t="shared" si="43"/>
        <v>12128.869999999999</v>
      </c>
      <c r="P46" s="52">
        <f t="shared" si="47"/>
        <v>12038.4</v>
      </c>
      <c r="Q46" s="52">
        <f t="shared" si="48"/>
        <v>67871.13</v>
      </c>
      <c r="R46" s="11"/>
      <c r="S46" s="11"/>
    </row>
    <row r="47" spans="1:19" s="12" customFormat="1" ht="21.75" customHeight="1" x14ac:dyDescent="0.35">
      <c r="A47" s="64">
        <f>A46+1</f>
        <v>28</v>
      </c>
      <c r="B47" s="44" t="s">
        <v>90</v>
      </c>
      <c r="C47" s="44" t="s">
        <v>341</v>
      </c>
      <c r="D47" s="44" t="s">
        <v>24</v>
      </c>
      <c r="E47" s="44" t="s">
        <v>82</v>
      </c>
      <c r="F47" s="45" t="s">
        <v>33</v>
      </c>
      <c r="G47" s="62">
        <v>80000</v>
      </c>
      <c r="H47" s="56">
        <v>6805.81</v>
      </c>
      <c r="I47" s="48">
        <f t="shared" si="44"/>
        <v>2296</v>
      </c>
      <c r="J47" s="49">
        <f t="shared" si="45"/>
        <v>5680</v>
      </c>
      <c r="K47" s="153">
        <f t="shared" si="42"/>
        <v>686.40000000000009</v>
      </c>
      <c r="L47" s="59">
        <f t="shared" si="50"/>
        <v>2432</v>
      </c>
      <c r="M47" s="59">
        <f t="shared" si="46"/>
        <v>5672</v>
      </c>
      <c r="N47" s="56">
        <v>2380.2399999999998</v>
      </c>
      <c r="O47" s="52">
        <f t="shared" si="43"/>
        <v>13914.050000000001</v>
      </c>
      <c r="P47" s="52">
        <f t="shared" si="47"/>
        <v>12038.4</v>
      </c>
      <c r="Q47" s="52">
        <f t="shared" si="48"/>
        <v>66085.95</v>
      </c>
      <c r="R47" s="11"/>
      <c r="S47" s="11"/>
    </row>
    <row r="48" spans="1:19" s="12" customFormat="1" ht="21.75" customHeight="1" x14ac:dyDescent="0.35">
      <c r="A48" s="64">
        <f t="shared" ref="A48:A55" si="51">A47+1</f>
        <v>29</v>
      </c>
      <c r="B48" s="44" t="s">
        <v>85</v>
      </c>
      <c r="C48" s="44" t="s">
        <v>341</v>
      </c>
      <c r="D48" s="44" t="s">
        <v>24</v>
      </c>
      <c r="E48" s="44" t="s">
        <v>82</v>
      </c>
      <c r="F48" s="45" t="s">
        <v>33</v>
      </c>
      <c r="G48" s="62">
        <v>80000</v>
      </c>
      <c r="H48" s="56">
        <v>7400.87</v>
      </c>
      <c r="I48" s="48">
        <f t="shared" si="44"/>
        <v>2296</v>
      </c>
      <c r="J48" s="49">
        <f t="shared" si="45"/>
        <v>5680</v>
      </c>
      <c r="K48" s="153">
        <f t="shared" si="42"/>
        <v>686.40000000000009</v>
      </c>
      <c r="L48" s="59">
        <f t="shared" si="50"/>
        <v>2432</v>
      </c>
      <c r="M48" s="59">
        <f t="shared" si="46"/>
        <v>5672</v>
      </c>
      <c r="N48" s="56">
        <v>0</v>
      </c>
      <c r="O48" s="52">
        <f t="shared" si="43"/>
        <v>12128.869999999999</v>
      </c>
      <c r="P48" s="52">
        <f t="shared" si="47"/>
        <v>12038.4</v>
      </c>
      <c r="Q48" s="52">
        <f t="shared" si="48"/>
        <v>67871.13</v>
      </c>
      <c r="R48" s="11"/>
      <c r="S48" s="11"/>
    </row>
    <row r="49" spans="1:19" s="12" customFormat="1" ht="21.75" customHeight="1" x14ac:dyDescent="0.35">
      <c r="A49" s="64">
        <f t="shared" si="51"/>
        <v>30</v>
      </c>
      <c r="B49" s="44" t="s">
        <v>86</v>
      </c>
      <c r="C49" s="44" t="s">
        <v>341</v>
      </c>
      <c r="D49" s="44" t="s">
        <v>24</v>
      </c>
      <c r="E49" s="44" t="s">
        <v>87</v>
      </c>
      <c r="F49" s="45" t="s">
        <v>29</v>
      </c>
      <c r="G49" s="62">
        <v>70000</v>
      </c>
      <c r="H49" s="56">
        <v>5368.48</v>
      </c>
      <c r="I49" s="48">
        <f t="shared" si="44"/>
        <v>2009</v>
      </c>
      <c r="J49" s="49">
        <f t="shared" si="45"/>
        <v>4970</v>
      </c>
      <c r="K49" s="153">
        <f t="shared" si="42"/>
        <v>686.40000000000009</v>
      </c>
      <c r="L49" s="59">
        <f t="shared" si="50"/>
        <v>2128</v>
      </c>
      <c r="M49" s="59">
        <f t="shared" si="46"/>
        <v>4963</v>
      </c>
      <c r="N49" s="56">
        <v>0</v>
      </c>
      <c r="O49" s="52">
        <f t="shared" si="43"/>
        <v>9505.48</v>
      </c>
      <c r="P49" s="52">
        <f t="shared" si="47"/>
        <v>10619.4</v>
      </c>
      <c r="Q49" s="52">
        <f t="shared" si="48"/>
        <v>60494.520000000004</v>
      </c>
      <c r="R49" s="11"/>
      <c r="S49" s="11"/>
    </row>
    <row r="50" spans="1:19" s="12" customFormat="1" ht="21.75" customHeight="1" x14ac:dyDescent="0.35">
      <c r="A50" s="64">
        <f t="shared" si="51"/>
        <v>31</v>
      </c>
      <c r="B50" s="44" t="s">
        <v>83</v>
      </c>
      <c r="C50" s="44" t="s">
        <v>341</v>
      </c>
      <c r="D50" s="44" t="s">
        <v>24</v>
      </c>
      <c r="E50" s="44" t="s">
        <v>84</v>
      </c>
      <c r="F50" s="45" t="s">
        <v>29</v>
      </c>
      <c r="G50" s="62">
        <v>70000</v>
      </c>
      <c r="H50" s="56">
        <v>5368.48</v>
      </c>
      <c r="I50" s="48">
        <f t="shared" si="44"/>
        <v>2009</v>
      </c>
      <c r="J50" s="49">
        <f t="shared" si="45"/>
        <v>4970</v>
      </c>
      <c r="K50" s="153">
        <f t="shared" si="42"/>
        <v>686.40000000000009</v>
      </c>
      <c r="L50" s="59">
        <f t="shared" si="50"/>
        <v>2128</v>
      </c>
      <c r="M50" s="59">
        <f t="shared" si="46"/>
        <v>4963</v>
      </c>
      <c r="N50" s="56">
        <v>0</v>
      </c>
      <c r="O50" s="52">
        <f t="shared" si="43"/>
        <v>9505.48</v>
      </c>
      <c r="P50" s="52">
        <f t="shared" si="47"/>
        <v>10619.4</v>
      </c>
      <c r="Q50" s="52">
        <f t="shared" si="48"/>
        <v>60494.520000000004</v>
      </c>
      <c r="R50" s="11"/>
      <c r="S50" s="11"/>
    </row>
    <row r="51" spans="1:19" s="12" customFormat="1" ht="21.75" customHeight="1" x14ac:dyDescent="0.35">
      <c r="A51" s="64">
        <f t="shared" si="51"/>
        <v>32</v>
      </c>
      <c r="B51" s="44" t="s">
        <v>182</v>
      </c>
      <c r="C51" s="44" t="s">
        <v>341</v>
      </c>
      <c r="D51" s="44" t="s">
        <v>24</v>
      </c>
      <c r="E51" s="44" t="s">
        <v>296</v>
      </c>
      <c r="F51" s="45" t="s">
        <v>29</v>
      </c>
      <c r="G51" s="62">
        <v>70000</v>
      </c>
      <c r="H51" s="56">
        <v>5130.45</v>
      </c>
      <c r="I51" s="48">
        <f t="shared" si="44"/>
        <v>2009</v>
      </c>
      <c r="J51" s="49">
        <f t="shared" si="45"/>
        <v>4970</v>
      </c>
      <c r="K51" s="153">
        <f t="shared" si="42"/>
        <v>686.40000000000009</v>
      </c>
      <c r="L51" s="59">
        <f t="shared" si="50"/>
        <v>2128</v>
      </c>
      <c r="M51" s="59">
        <f t="shared" si="46"/>
        <v>4963</v>
      </c>
      <c r="N51" s="56">
        <v>1190.1199999999999</v>
      </c>
      <c r="O51" s="52">
        <f t="shared" si="43"/>
        <v>10457.57</v>
      </c>
      <c r="P51" s="52">
        <f>J51+K51+M51</f>
        <v>10619.4</v>
      </c>
      <c r="Q51" s="52">
        <f>G51-O51</f>
        <v>59542.43</v>
      </c>
      <c r="R51" s="11"/>
      <c r="S51" s="11"/>
    </row>
    <row r="52" spans="1:19" s="12" customFormat="1" ht="21.75" customHeight="1" x14ac:dyDescent="0.35">
      <c r="A52" s="64">
        <f t="shared" si="51"/>
        <v>33</v>
      </c>
      <c r="B52" s="44" t="s">
        <v>249</v>
      </c>
      <c r="C52" s="44" t="s">
        <v>341</v>
      </c>
      <c r="D52" s="44" t="s">
        <v>24</v>
      </c>
      <c r="E52" s="44" t="s">
        <v>297</v>
      </c>
      <c r="F52" s="45" t="s">
        <v>246</v>
      </c>
      <c r="G52" s="62">
        <v>70000</v>
      </c>
      <c r="H52" s="56">
        <v>5130.45</v>
      </c>
      <c r="I52" s="48">
        <f t="shared" si="44"/>
        <v>2009</v>
      </c>
      <c r="J52" s="49">
        <f t="shared" si="45"/>
        <v>4970</v>
      </c>
      <c r="K52" s="153">
        <f t="shared" si="42"/>
        <v>686.40000000000009</v>
      </c>
      <c r="L52" s="59">
        <f t="shared" si="50"/>
        <v>2128</v>
      </c>
      <c r="M52" s="59">
        <f t="shared" si="46"/>
        <v>4963</v>
      </c>
      <c r="N52" s="56">
        <v>1190.1199999999999</v>
      </c>
      <c r="O52" s="52">
        <f t="shared" si="43"/>
        <v>10457.57</v>
      </c>
      <c r="P52" s="52">
        <f>J52+K52+M52</f>
        <v>10619.4</v>
      </c>
      <c r="Q52" s="52">
        <f>G52-O52</f>
        <v>59542.43</v>
      </c>
      <c r="R52" s="11"/>
      <c r="S52" s="11"/>
    </row>
    <row r="53" spans="1:19" s="12" customFormat="1" ht="21.75" customHeight="1" x14ac:dyDescent="0.35">
      <c r="A53" s="64">
        <f t="shared" si="51"/>
        <v>34</v>
      </c>
      <c r="B53" s="44" t="s">
        <v>255</v>
      </c>
      <c r="C53" s="44" t="s">
        <v>341</v>
      </c>
      <c r="D53" s="44" t="s">
        <v>24</v>
      </c>
      <c r="E53" s="44" t="s">
        <v>298</v>
      </c>
      <c r="F53" s="45" t="s">
        <v>29</v>
      </c>
      <c r="G53" s="62">
        <v>24698</v>
      </c>
      <c r="H53" s="56">
        <v>0</v>
      </c>
      <c r="I53" s="48">
        <f t="shared" si="44"/>
        <v>708.83260000000007</v>
      </c>
      <c r="J53" s="49">
        <f t="shared" si="45"/>
        <v>1753.558</v>
      </c>
      <c r="K53" s="50">
        <f>+G53*1.1%</f>
        <v>271.67800000000005</v>
      </c>
      <c r="L53" s="59">
        <f t="shared" si="50"/>
        <v>750.81920000000002</v>
      </c>
      <c r="M53" s="59">
        <f t="shared" si="46"/>
        <v>1751.0882000000001</v>
      </c>
      <c r="N53" s="56">
        <v>0</v>
      </c>
      <c r="O53" s="52">
        <f t="shared" si="43"/>
        <v>1459.6518000000001</v>
      </c>
      <c r="P53" s="52">
        <f>J53+K53+M53</f>
        <v>3776.3242</v>
      </c>
      <c r="Q53" s="52">
        <f>G53-O53</f>
        <v>23238.3482</v>
      </c>
      <c r="R53" s="11"/>
      <c r="S53" s="11"/>
    </row>
    <row r="54" spans="1:19" s="12" customFormat="1" ht="21.75" customHeight="1" x14ac:dyDescent="0.35">
      <c r="A54" s="64">
        <f t="shared" si="51"/>
        <v>35</v>
      </c>
      <c r="B54" s="44" t="s">
        <v>89</v>
      </c>
      <c r="C54" s="44" t="s">
        <v>340</v>
      </c>
      <c r="D54" s="44" t="s">
        <v>24</v>
      </c>
      <c r="E54" s="44" t="s">
        <v>181</v>
      </c>
      <c r="F54" s="45" t="s">
        <v>29</v>
      </c>
      <c r="G54" s="62">
        <v>80000</v>
      </c>
      <c r="H54" s="56">
        <v>7400.87</v>
      </c>
      <c r="I54" s="48">
        <f t="shared" si="44"/>
        <v>2296</v>
      </c>
      <c r="J54" s="49">
        <f t="shared" si="45"/>
        <v>5680</v>
      </c>
      <c r="K54" s="153">
        <f t="shared" ref="K54:K55" si="52">62400*1.1%</f>
        <v>686.40000000000009</v>
      </c>
      <c r="L54" s="59">
        <f t="shared" si="50"/>
        <v>2432</v>
      </c>
      <c r="M54" s="59">
        <f t="shared" si="46"/>
        <v>5672</v>
      </c>
      <c r="N54" s="56">
        <v>0</v>
      </c>
      <c r="O54" s="52">
        <f t="shared" si="43"/>
        <v>12128.869999999999</v>
      </c>
      <c r="P54" s="52">
        <f t="shared" si="47"/>
        <v>12038.4</v>
      </c>
      <c r="Q54" s="52">
        <f t="shared" si="48"/>
        <v>67871.13</v>
      </c>
      <c r="R54" s="11"/>
      <c r="S54" s="11"/>
    </row>
    <row r="55" spans="1:19" s="12" customFormat="1" ht="21.75" customHeight="1" x14ac:dyDescent="0.35">
      <c r="A55" s="64">
        <f t="shared" si="51"/>
        <v>36</v>
      </c>
      <c r="B55" s="44" t="s">
        <v>227</v>
      </c>
      <c r="C55" s="44" t="s">
        <v>341</v>
      </c>
      <c r="D55" s="44" t="s">
        <v>24</v>
      </c>
      <c r="E55" s="44" t="s">
        <v>228</v>
      </c>
      <c r="F55" s="45" t="s">
        <v>33</v>
      </c>
      <c r="G55" s="62">
        <v>70000</v>
      </c>
      <c r="H55" s="56">
        <v>5368.48</v>
      </c>
      <c r="I55" s="48">
        <f t="shared" si="44"/>
        <v>2009</v>
      </c>
      <c r="J55" s="49">
        <f t="shared" si="45"/>
        <v>4970</v>
      </c>
      <c r="K55" s="153">
        <f t="shared" si="52"/>
        <v>686.40000000000009</v>
      </c>
      <c r="L55" s="59">
        <f t="shared" si="50"/>
        <v>2128</v>
      </c>
      <c r="M55" s="59">
        <f t="shared" si="46"/>
        <v>4963</v>
      </c>
      <c r="N55" s="56">
        <v>0</v>
      </c>
      <c r="O55" s="52">
        <f t="shared" si="43"/>
        <v>9505.48</v>
      </c>
      <c r="P55" s="52">
        <f t="shared" si="47"/>
        <v>10619.4</v>
      </c>
      <c r="Q55" s="52">
        <f t="shared" si="48"/>
        <v>60494.520000000004</v>
      </c>
      <c r="R55" s="11"/>
      <c r="S55" s="11"/>
    </row>
    <row r="56" spans="1:19" s="12" customFormat="1" ht="21.75" customHeight="1" x14ac:dyDescent="0.35">
      <c r="A56" s="64" t="e">
        <f>#REF!+1</f>
        <v>#REF!</v>
      </c>
      <c r="B56" s="44" t="s">
        <v>287</v>
      </c>
      <c r="C56" s="44" t="s">
        <v>340</v>
      </c>
      <c r="D56" s="44" t="s">
        <v>24</v>
      </c>
      <c r="E56" s="44" t="s">
        <v>298</v>
      </c>
      <c r="F56" s="45" t="s">
        <v>29</v>
      </c>
      <c r="G56" s="62">
        <v>35000</v>
      </c>
      <c r="H56" s="56">
        <v>0</v>
      </c>
      <c r="I56" s="48">
        <f t="shared" si="44"/>
        <v>1004.5</v>
      </c>
      <c r="J56" s="49">
        <f t="shared" si="45"/>
        <v>2485</v>
      </c>
      <c r="K56" s="50">
        <f>+G56*1.1%</f>
        <v>385.00000000000006</v>
      </c>
      <c r="L56" s="59">
        <f t="shared" si="50"/>
        <v>1064</v>
      </c>
      <c r="M56" s="59">
        <f t="shared" si="46"/>
        <v>2481.5</v>
      </c>
      <c r="N56" s="56">
        <v>0</v>
      </c>
      <c r="O56" s="52">
        <f t="shared" si="43"/>
        <v>2068.5</v>
      </c>
      <c r="P56" s="52">
        <f>J56+K56+M56</f>
        <v>5351.5</v>
      </c>
      <c r="Q56" s="52">
        <f t="shared" si="48"/>
        <v>32931.5</v>
      </c>
      <c r="R56" s="11"/>
      <c r="S56" s="11"/>
    </row>
    <row r="57" spans="1:19" s="12" customFormat="1" ht="24.75" customHeight="1" x14ac:dyDescent="0.2">
      <c r="A57" s="217" t="s">
        <v>168</v>
      </c>
      <c r="B57" s="217"/>
      <c r="C57" s="217"/>
      <c r="D57" s="217"/>
      <c r="E57" s="217"/>
      <c r="F57" s="45"/>
      <c r="G57" s="123">
        <f t="shared" ref="G57:Q57" si="53">SUM(G42:G56)</f>
        <v>1349698</v>
      </c>
      <c r="H57" s="165">
        <f>SUM(H42:H56)</f>
        <v>155285.08000000002</v>
      </c>
      <c r="I57" s="166">
        <f t="shared" si="53"/>
        <v>38736.332600000002</v>
      </c>
      <c r="J57" s="165">
        <f t="shared" si="53"/>
        <v>95828.558000000005</v>
      </c>
      <c r="K57" s="168">
        <f t="shared" si="53"/>
        <v>9579.8779999999988</v>
      </c>
      <c r="L57" s="165">
        <f t="shared" si="53"/>
        <v>39693.2192</v>
      </c>
      <c r="M57" s="165">
        <f t="shared" si="53"/>
        <v>92573.988199999993</v>
      </c>
      <c r="N57" s="165">
        <f t="shared" si="53"/>
        <v>7140.7199999999993</v>
      </c>
      <c r="O57" s="122">
        <f t="shared" si="53"/>
        <v>240855.3518</v>
      </c>
      <c r="P57" s="122">
        <f t="shared" si="53"/>
        <v>197982.42419999995</v>
      </c>
      <c r="Q57" s="122">
        <f t="shared" si="53"/>
        <v>1108842.6482000002</v>
      </c>
      <c r="R57" s="11"/>
      <c r="S57" s="11"/>
    </row>
    <row r="58" spans="1:19" s="12" customFormat="1" ht="30.75" customHeight="1" x14ac:dyDescent="0.2">
      <c r="A58" s="214" t="s">
        <v>25</v>
      </c>
      <c r="B58" s="215"/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6"/>
      <c r="R58" s="11"/>
      <c r="S58" s="11"/>
    </row>
    <row r="59" spans="1:19" s="12" customFormat="1" ht="22.5" customHeight="1" x14ac:dyDescent="0.35">
      <c r="A59" s="64">
        <v>39</v>
      </c>
      <c r="B59" s="44" t="s">
        <v>43</v>
      </c>
      <c r="C59" s="44" t="s">
        <v>341</v>
      </c>
      <c r="D59" s="44" t="s">
        <v>25</v>
      </c>
      <c r="E59" s="44" t="s">
        <v>44</v>
      </c>
      <c r="F59" s="45" t="s">
        <v>29</v>
      </c>
      <c r="G59" s="55">
        <v>120000</v>
      </c>
      <c r="H59" s="47">
        <v>16809.87</v>
      </c>
      <c r="I59" s="48">
        <f t="shared" ref="I59:I60" si="54">G59*2.87/100</f>
        <v>3444</v>
      </c>
      <c r="J59" s="49">
        <f t="shared" ref="J59:J60" si="55">G59*7.1/100</f>
        <v>8520</v>
      </c>
      <c r="K59" s="153">
        <f t="shared" ref="K59:K63" si="56">62400*1.1%</f>
        <v>686.40000000000009</v>
      </c>
      <c r="L59" s="50">
        <f t="shared" ref="L59:L60" si="57">G59*3.04/100</f>
        <v>3648</v>
      </c>
      <c r="M59" s="59">
        <f t="shared" ref="M59:M72" si="58">+G59*7.09%</f>
        <v>8508</v>
      </c>
      <c r="N59" s="56">
        <v>0</v>
      </c>
      <c r="O59" s="52">
        <f t="shared" ref="O59:O60" si="59">H59+I59+L59+N59</f>
        <v>23901.87</v>
      </c>
      <c r="P59" s="52">
        <f t="shared" ref="P59:P60" si="60">J59+K59+M59</f>
        <v>17714.400000000001</v>
      </c>
      <c r="Q59" s="52">
        <f t="shared" ref="Q59:Q60" si="61">G59-O59</f>
        <v>96098.13</v>
      </c>
      <c r="R59" s="11"/>
      <c r="S59" s="11"/>
    </row>
    <row r="60" spans="1:19" s="12" customFormat="1" ht="22.5" customHeight="1" x14ac:dyDescent="0.35">
      <c r="A60" s="64">
        <v>40</v>
      </c>
      <c r="B60" s="44" t="s">
        <v>52</v>
      </c>
      <c r="C60" s="44" t="s">
        <v>341</v>
      </c>
      <c r="D60" s="44" t="s">
        <v>25</v>
      </c>
      <c r="E60" s="44" t="s">
        <v>300</v>
      </c>
      <c r="F60" s="45" t="s">
        <v>29</v>
      </c>
      <c r="G60" s="55">
        <v>80000</v>
      </c>
      <c r="H60" s="47">
        <v>7400.87</v>
      </c>
      <c r="I60" s="48">
        <f t="shared" si="54"/>
        <v>2296</v>
      </c>
      <c r="J60" s="49">
        <f t="shared" si="55"/>
        <v>5680</v>
      </c>
      <c r="K60" s="153">
        <f t="shared" si="56"/>
        <v>686.40000000000009</v>
      </c>
      <c r="L60" s="50">
        <f t="shared" si="57"/>
        <v>2432</v>
      </c>
      <c r="M60" s="59">
        <f t="shared" si="58"/>
        <v>5672</v>
      </c>
      <c r="N60" s="56">
        <v>0</v>
      </c>
      <c r="O60" s="52">
        <f t="shared" si="59"/>
        <v>12128.869999999999</v>
      </c>
      <c r="P60" s="52">
        <f t="shared" si="60"/>
        <v>12038.4</v>
      </c>
      <c r="Q60" s="52">
        <f t="shared" si="61"/>
        <v>67871.13</v>
      </c>
      <c r="R60" s="11"/>
      <c r="S60" s="11"/>
    </row>
    <row r="61" spans="1:19" s="12" customFormat="1" ht="22.5" customHeight="1" x14ac:dyDescent="0.35">
      <c r="A61" s="64">
        <v>41</v>
      </c>
      <c r="B61" s="44" t="s">
        <v>50</v>
      </c>
      <c r="C61" s="44" t="s">
        <v>340</v>
      </c>
      <c r="D61" s="44" t="s">
        <v>25</v>
      </c>
      <c r="E61" s="44" t="s">
        <v>299</v>
      </c>
      <c r="F61" s="45" t="s">
        <v>33</v>
      </c>
      <c r="G61" s="55">
        <v>80000</v>
      </c>
      <c r="H61" s="47">
        <v>7400.87</v>
      </c>
      <c r="I61" s="48">
        <f t="shared" ref="I61:I72" si="62">G61*2.87/100</f>
        <v>2296</v>
      </c>
      <c r="J61" s="49">
        <f t="shared" ref="J61:J72" si="63">G61*7.1/100</f>
        <v>5680</v>
      </c>
      <c r="K61" s="153">
        <f t="shared" si="56"/>
        <v>686.40000000000009</v>
      </c>
      <c r="L61" s="50">
        <f t="shared" ref="L61:L72" si="64">G61*3.04/100</f>
        <v>2432</v>
      </c>
      <c r="M61" s="59">
        <f t="shared" si="58"/>
        <v>5672</v>
      </c>
      <c r="N61" s="56">
        <v>0</v>
      </c>
      <c r="O61" s="52">
        <f t="shared" ref="O61:O72" si="65">H61+I61+L61+N61</f>
        <v>12128.869999999999</v>
      </c>
      <c r="P61" s="52">
        <f t="shared" ref="P61:P72" si="66">J61+K61+M61</f>
        <v>12038.4</v>
      </c>
      <c r="Q61" s="52">
        <f t="shared" ref="Q61:Q70" si="67">G61-O61</f>
        <v>67871.13</v>
      </c>
      <c r="R61" s="11"/>
      <c r="S61" s="11"/>
    </row>
    <row r="62" spans="1:19" s="12" customFormat="1" ht="22.5" customHeight="1" x14ac:dyDescent="0.35">
      <c r="A62" s="64">
        <v>42</v>
      </c>
      <c r="B62" s="44" t="s">
        <v>46</v>
      </c>
      <c r="C62" s="44" t="s">
        <v>341</v>
      </c>
      <c r="D62" s="44" t="s">
        <v>25</v>
      </c>
      <c r="E62" s="44" t="s">
        <v>299</v>
      </c>
      <c r="F62" s="45" t="s">
        <v>33</v>
      </c>
      <c r="G62" s="55">
        <v>80000</v>
      </c>
      <c r="H62" s="47">
        <v>7400.87</v>
      </c>
      <c r="I62" s="48">
        <f t="shared" si="62"/>
        <v>2296</v>
      </c>
      <c r="J62" s="49">
        <f t="shared" si="63"/>
        <v>5680</v>
      </c>
      <c r="K62" s="153">
        <f t="shared" si="56"/>
        <v>686.40000000000009</v>
      </c>
      <c r="L62" s="50">
        <f t="shared" si="64"/>
        <v>2432</v>
      </c>
      <c r="M62" s="59">
        <f t="shared" si="58"/>
        <v>5672</v>
      </c>
      <c r="N62" s="56">
        <v>0</v>
      </c>
      <c r="O62" s="52">
        <f t="shared" si="65"/>
        <v>12128.869999999999</v>
      </c>
      <c r="P62" s="52">
        <f t="shared" si="66"/>
        <v>12038.4</v>
      </c>
      <c r="Q62" s="52">
        <f t="shared" si="67"/>
        <v>67871.13</v>
      </c>
      <c r="R62" s="11"/>
      <c r="S62" s="11"/>
    </row>
    <row r="63" spans="1:19" s="12" customFormat="1" ht="22.5" customHeight="1" x14ac:dyDescent="0.35">
      <c r="A63" s="64">
        <v>43</v>
      </c>
      <c r="B63" s="44" t="s">
        <v>47</v>
      </c>
      <c r="C63" s="44" t="s">
        <v>341</v>
      </c>
      <c r="D63" s="44" t="s">
        <v>25</v>
      </c>
      <c r="E63" s="44" t="s">
        <v>301</v>
      </c>
      <c r="F63" s="45" t="s">
        <v>29</v>
      </c>
      <c r="G63" s="55">
        <v>70000</v>
      </c>
      <c r="H63" s="47">
        <v>5130.45</v>
      </c>
      <c r="I63" s="48">
        <f t="shared" si="62"/>
        <v>2009</v>
      </c>
      <c r="J63" s="49">
        <f t="shared" si="63"/>
        <v>4970</v>
      </c>
      <c r="K63" s="153">
        <f t="shared" si="56"/>
        <v>686.40000000000009</v>
      </c>
      <c r="L63" s="50">
        <f t="shared" si="64"/>
        <v>2128</v>
      </c>
      <c r="M63" s="59">
        <f t="shared" si="58"/>
        <v>4963</v>
      </c>
      <c r="N63" s="56">
        <v>1190.1199999999999</v>
      </c>
      <c r="O63" s="52">
        <f t="shared" si="65"/>
        <v>10457.57</v>
      </c>
      <c r="P63" s="52">
        <f t="shared" si="66"/>
        <v>10619.4</v>
      </c>
      <c r="Q63" s="52">
        <f t="shared" si="67"/>
        <v>59542.43</v>
      </c>
      <c r="R63" s="11"/>
      <c r="S63" s="11"/>
    </row>
    <row r="64" spans="1:19" s="12" customFormat="1" ht="22.5" customHeight="1" x14ac:dyDescent="0.35">
      <c r="A64" s="64">
        <v>44</v>
      </c>
      <c r="B64" s="44" t="s">
        <v>48</v>
      </c>
      <c r="C64" s="44" t="s">
        <v>341</v>
      </c>
      <c r="D64" s="44" t="s">
        <v>25</v>
      </c>
      <c r="E64" s="44" t="s">
        <v>49</v>
      </c>
      <c r="F64" s="45" t="s">
        <v>29</v>
      </c>
      <c r="G64" s="55">
        <v>46000</v>
      </c>
      <c r="H64" s="47">
        <v>0</v>
      </c>
      <c r="I64" s="48">
        <f>G64*2.87/100</f>
        <v>1320.2</v>
      </c>
      <c r="J64" s="49">
        <f t="shared" si="63"/>
        <v>3266</v>
      </c>
      <c r="K64" s="50">
        <f t="shared" ref="K64:K72" si="68">+G64*1.1%</f>
        <v>506.00000000000006</v>
      </c>
      <c r="L64" s="50">
        <f t="shared" si="64"/>
        <v>1398.4</v>
      </c>
      <c r="M64" s="59">
        <f t="shared" si="58"/>
        <v>3261.4</v>
      </c>
      <c r="N64" s="56">
        <v>0</v>
      </c>
      <c r="O64" s="52">
        <f t="shared" si="65"/>
        <v>2718.6000000000004</v>
      </c>
      <c r="P64" s="52">
        <f t="shared" si="66"/>
        <v>7033.4</v>
      </c>
      <c r="Q64" s="52">
        <f t="shared" si="67"/>
        <v>43281.4</v>
      </c>
      <c r="R64" s="11"/>
      <c r="S64" s="11"/>
    </row>
    <row r="65" spans="1:19" s="12" customFormat="1" ht="22.5" customHeight="1" x14ac:dyDescent="0.35">
      <c r="A65" s="64">
        <v>45</v>
      </c>
      <c r="B65" s="44" t="s">
        <v>54</v>
      </c>
      <c r="C65" s="44" t="s">
        <v>341</v>
      </c>
      <c r="D65" s="44" t="s">
        <v>25</v>
      </c>
      <c r="E65" s="44" t="s">
        <v>49</v>
      </c>
      <c r="F65" s="45" t="s">
        <v>29</v>
      </c>
      <c r="G65" s="55">
        <v>46000</v>
      </c>
      <c r="H65" s="47">
        <v>0</v>
      </c>
      <c r="I65" s="48">
        <f t="shared" ref="I65" si="69">G65*2.87/100</f>
        <v>1320.2</v>
      </c>
      <c r="J65" s="49">
        <f t="shared" ref="J65" si="70">G65*7.1/100</f>
        <v>3266</v>
      </c>
      <c r="K65" s="50">
        <f t="shared" si="68"/>
        <v>506.00000000000006</v>
      </c>
      <c r="L65" s="50">
        <f t="shared" ref="L65" si="71">G65*3.04/100</f>
        <v>1398.4</v>
      </c>
      <c r="M65" s="59">
        <f t="shared" si="58"/>
        <v>3261.4</v>
      </c>
      <c r="N65" s="56">
        <v>0</v>
      </c>
      <c r="O65" s="52">
        <f t="shared" ref="O65" si="72">H65+I65+L65+N65</f>
        <v>2718.6000000000004</v>
      </c>
      <c r="P65" s="52">
        <f t="shared" ref="P65" si="73">J65+K65+M65</f>
        <v>7033.4</v>
      </c>
      <c r="Q65" s="52">
        <f t="shared" ref="Q65" si="74">G65-O65</f>
        <v>43281.4</v>
      </c>
      <c r="R65" s="11"/>
      <c r="S65" s="11"/>
    </row>
    <row r="66" spans="1:19" s="12" customFormat="1" ht="22.5" customHeight="1" x14ac:dyDescent="0.35">
      <c r="A66" s="64">
        <v>46</v>
      </c>
      <c r="B66" s="44" t="s">
        <v>235</v>
      </c>
      <c r="C66" s="44" t="s">
        <v>340</v>
      </c>
      <c r="D66" s="44" t="s">
        <v>25</v>
      </c>
      <c r="E66" s="44" t="s">
        <v>302</v>
      </c>
      <c r="F66" s="45" t="s">
        <v>246</v>
      </c>
      <c r="G66" s="55">
        <v>46000</v>
      </c>
      <c r="H66" s="47">
        <v>0</v>
      </c>
      <c r="I66" s="48">
        <f>G66*2.87/100</f>
        <v>1320.2</v>
      </c>
      <c r="J66" s="49">
        <f>G66*7.1/100</f>
        <v>3266</v>
      </c>
      <c r="K66" s="50">
        <f t="shared" si="68"/>
        <v>506.00000000000006</v>
      </c>
      <c r="L66" s="50">
        <f>G66*3.04/100</f>
        <v>1398.4</v>
      </c>
      <c r="M66" s="59">
        <f t="shared" si="58"/>
        <v>3261.4</v>
      </c>
      <c r="N66" s="56">
        <v>1190.1199999999999</v>
      </c>
      <c r="O66" s="52">
        <f t="shared" si="65"/>
        <v>3908.7200000000003</v>
      </c>
      <c r="P66" s="52">
        <f t="shared" si="66"/>
        <v>7033.4</v>
      </c>
      <c r="Q66" s="52">
        <f t="shared" si="67"/>
        <v>42091.28</v>
      </c>
      <c r="R66" s="11"/>
      <c r="S66" s="11"/>
    </row>
    <row r="67" spans="1:19" s="12" customFormat="1" ht="22.5" customHeight="1" x14ac:dyDescent="0.35">
      <c r="A67" s="64">
        <v>47</v>
      </c>
      <c r="B67" s="44" t="s">
        <v>53</v>
      </c>
      <c r="C67" s="44" t="s">
        <v>341</v>
      </c>
      <c r="D67" s="44" t="s">
        <v>25</v>
      </c>
      <c r="E67" s="44" t="s">
        <v>302</v>
      </c>
      <c r="F67" s="45" t="s">
        <v>29</v>
      </c>
      <c r="G67" s="55">
        <v>50000</v>
      </c>
      <c r="H67" s="47">
        <v>0</v>
      </c>
      <c r="I67" s="48">
        <f t="shared" si="62"/>
        <v>1435</v>
      </c>
      <c r="J67" s="49">
        <f t="shared" si="63"/>
        <v>3550</v>
      </c>
      <c r="K67" s="50">
        <f t="shared" si="68"/>
        <v>550</v>
      </c>
      <c r="L67" s="50">
        <f t="shared" si="64"/>
        <v>1520</v>
      </c>
      <c r="M67" s="59">
        <f t="shared" si="58"/>
        <v>3545.0000000000005</v>
      </c>
      <c r="N67" s="56">
        <v>1190.1199999999999</v>
      </c>
      <c r="O67" s="52">
        <f t="shared" si="65"/>
        <v>4145.12</v>
      </c>
      <c r="P67" s="52">
        <f t="shared" si="66"/>
        <v>7645</v>
      </c>
      <c r="Q67" s="52">
        <f t="shared" si="67"/>
        <v>45854.879999999997</v>
      </c>
      <c r="R67" s="11"/>
      <c r="S67" s="11"/>
    </row>
    <row r="68" spans="1:19" s="12" customFormat="1" ht="22.5" customHeight="1" x14ac:dyDescent="0.35">
      <c r="A68" s="64">
        <v>48</v>
      </c>
      <c r="B68" s="44" t="s">
        <v>236</v>
      </c>
      <c r="C68" s="44" t="s">
        <v>341</v>
      </c>
      <c r="D68" s="44" t="s">
        <v>25</v>
      </c>
      <c r="E68" s="44" t="s">
        <v>302</v>
      </c>
      <c r="F68" s="45" t="s">
        <v>246</v>
      </c>
      <c r="G68" s="55">
        <v>46000</v>
      </c>
      <c r="H68" s="47">
        <v>0</v>
      </c>
      <c r="I68" s="48">
        <f>G68*2.87/100</f>
        <v>1320.2</v>
      </c>
      <c r="J68" s="49">
        <f>G68*7.1/100</f>
        <v>3266</v>
      </c>
      <c r="K68" s="50">
        <f t="shared" si="68"/>
        <v>506.00000000000006</v>
      </c>
      <c r="L68" s="50">
        <f>G68*3.04/100</f>
        <v>1398.4</v>
      </c>
      <c r="M68" s="59">
        <f t="shared" si="58"/>
        <v>3261.4</v>
      </c>
      <c r="N68" s="56">
        <v>0</v>
      </c>
      <c r="O68" s="52">
        <f t="shared" si="65"/>
        <v>2718.6000000000004</v>
      </c>
      <c r="P68" s="52">
        <f t="shared" si="66"/>
        <v>7033.4</v>
      </c>
      <c r="Q68" s="52">
        <f t="shared" si="67"/>
        <v>43281.4</v>
      </c>
      <c r="R68" s="11"/>
      <c r="S68" s="11"/>
    </row>
    <row r="69" spans="1:19" s="12" customFormat="1" ht="22.5" customHeight="1" x14ac:dyDescent="0.35">
      <c r="A69" s="64">
        <v>49</v>
      </c>
      <c r="B69" s="44" t="s">
        <v>237</v>
      </c>
      <c r="C69" s="44" t="s">
        <v>341</v>
      </c>
      <c r="D69" s="44" t="s">
        <v>25</v>
      </c>
      <c r="E69" s="44" t="s">
        <v>302</v>
      </c>
      <c r="F69" s="45" t="s">
        <v>246</v>
      </c>
      <c r="G69" s="55">
        <v>46000</v>
      </c>
      <c r="H69" s="47">
        <v>0</v>
      </c>
      <c r="I69" s="48">
        <f>G69*2.87/100</f>
        <v>1320.2</v>
      </c>
      <c r="J69" s="49">
        <f>G69*7.1/100</f>
        <v>3266</v>
      </c>
      <c r="K69" s="50">
        <f t="shared" si="68"/>
        <v>506.00000000000006</v>
      </c>
      <c r="L69" s="50">
        <f>G69*3.04/100</f>
        <v>1398.4</v>
      </c>
      <c r="M69" s="59">
        <f t="shared" si="58"/>
        <v>3261.4</v>
      </c>
      <c r="N69" s="56">
        <v>0</v>
      </c>
      <c r="O69" s="52">
        <f t="shared" si="65"/>
        <v>2718.6000000000004</v>
      </c>
      <c r="P69" s="52">
        <f t="shared" si="66"/>
        <v>7033.4</v>
      </c>
      <c r="Q69" s="52">
        <f t="shared" si="67"/>
        <v>43281.4</v>
      </c>
      <c r="R69" s="11"/>
      <c r="S69" s="11"/>
    </row>
    <row r="70" spans="1:19" s="12" customFormat="1" ht="22.5" customHeight="1" x14ac:dyDescent="0.35">
      <c r="A70" s="64">
        <v>50</v>
      </c>
      <c r="B70" s="44" t="s">
        <v>45</v>
      </c>
      <c r="C70" s="44" t="s">
        <v>341</v>
      </c>
      <c r="D70" s="44" t="s">
        <v>25</v>
      </c>
      <c r="E70" s="44" t="s">
        <v>302</v>
      </c>
      <c r="F70" s="45" t="s">
        <v>29</v>
      </c>
      <c r="G70" s="55">
        <v>46000</v>
      </c>
      <c r="H70" s="47">
        <v>0</v>
      </c>
      <c r="I70" s="48">
        <f t="shared" si="62"/>
        <v>1320.2</v>
      </c>
      <c r="J70" s="49">
        <f t="shared" si="63"/>
        <v>3266</v>
      </c>
      <c r="K70" s="50">
        <f t="shared" si="68"/>
        <v>506.00000000000006</v>
      </c>
      <c r="L70" s="50">
        <f t="shared" si="64"/>
        <v>1398.4</v>
      </c>
      <c r="M70" s="59">
        <f t="shared" si="58"/>
        <v>3261.4</v>
      </c>
      <c r="N70" s="56">
        <f>1190.12*2</f>
        <v>2380.2399999999998</v>
      </c>
      <c r="O70" s="52">
        <f t="shared" si="65"/>
        <v>5098.84</v>
      </c>
      <c r="P70" s="52">
        <f t="shared" si="66"/>
        <v>7033.4</v>
      </c>
      <c r="Q70" s="52">
        <f t="shared" si="67"/>
        <v>40901.160000000003</v>
      </c>
      <c r="R70" s="11"/>
      <c r="S70" s="11"/>
    </row>
    <row r="71" spans="1:19" s="12" customFormat="1" ht="22.5" customHeight="1" x14ac:dyDescent="0.35">
      <c r="A71" s="64">
        <v>51</v>
      </c>
      <c r="B71" s="44" t="s">
        <v>303</v>
      </c>
      <c r="C71" s="44" t="s">
        <v>341</v>
      </c>
      <c r="D71" s="44" t="s">
        <v>25</v>
      </c>
      <c r="E71" s="44" t="s">
        <v>302</v>
      </c>
      <c r="F71" s="45" t="s">
        <v>246</v>
      </c>
      <c r="G71" s="55">
        <v>46000</v>
      </c>
      <c r="H71" s="47">
        <v>1289.46</v>
      </c>
      <c r="I71" s="48">
        <f t="shared" si="62"/>
        <v>1320.2</v>
      </c>
      <c r="J71" s="49">
        <f t="shared" si="63"/>
        <v>3266</v>
      </c>
      <c r="K71" s="50">
        <f t="shared" si="68"/>
        <v>506.00000000000006</v>
      </c>
      <c r="L71" s="50">
        <f t="shared" si="64"/>
        <v>1398.4</v>
      </c>
      <c r="M71" s="59">
        <f t="shared" si="58"/>
        <v>3261.4</v>
      </c>
      <c r="N71" s="56"/>
      <c r="O71" s="52">
        <f t="shared" si="65"/>
        <v>4008.06</v>
      </c>
      <c r="P71" s="52">
        <f t="shared" si="66"/>
        <v>7033.4</v>
      </c>
      <c r="Q71" s="52">
        <f>G71-O71</f>
        <v>41991.94</v>
      </c>
      <c r="R71" s="11"/>
      <c r="S71" s="11"/>
    </row>
    <row r="72" spans="1:19" s="12" customFormat="1" ht="22.5" customHeight="1" x14ac:dyDescent="0.35">
      <c r="A72" s="64">
        <v>52</v>
      </c>
      <c r="B72" s="44" t="s">
        <v>258</v>
      </c>
      <c r="C72" s="44" t="s">
        <v>341</v>
      </c>
      <c r="D72" s="44" t="s">
        <v>25</v>
      </c>
      <c r="E72" s="44" t="s">
        <v>298</v>
      </c>
      <c r="F72" s="45" t="s">
        <v>29</v>
      </c>
      <c r="G72" s="55">
        <v>16500</v>
      </c>
      <c r="H72" s="47">
        <v>0</v>
      </c>
      <c r="I72" s="48">
        <f t="shared" si="62"/>
        <v>473.55</v>
      </c>
      <c r="J72" s="49">
        <f t="shared" si="63"/>
        <v>1171.5</v>
      </c>
      <c r="K72" s="50">
        <f t="shared" si="68"/>
        <v>181.50000000000003</v>
      </c>
      <c r="L72" s="50">
        <f t="shared" si="64"/>
        <v>501.6</v>
      </c>
      <c r="M72" s="59">
        <f t="shared" si="58"/>
        <v>1169.8500000000001</v>
      </c>
      <c r="N72" s="56">
        <v>0</v>
      </c>
      <c r="O72" s="52">
        <f t="shared" si="65"/>
        <v>975.15000000000009</v>
      </c>
      <c r="P72" s="52">
        <f t="shared" si="66"/>
        <v>2522.8500000000004</v>
      </c>
      <c r="Q72" s="52">
        <f t="shared" ref="Q72" si="75">G72-O72</f>
        <v>15524.85</v>
      </c>
      <c r="R72" s="11"/>
      <c r="S72" s="11"/>
    </row>
    <row r="73" spans="1:19" s="12" customFormat="1" ht="23.25" customHeight="1" x14ac:dyDescent="0.2">
      <c r="A73" s="217" t="s">
        <v>168</v>
      </c>
      <c r="B73" s="217"/>
      <c r="C73" s="217"/>
      <c r="D73" s="217"/>
      <c r="E73" s="217"/>
      <c r="F73" s="160"/>
      <c r="G73" s="123">
        <f>SUM(G59:G72)</f>
        <v>818500</v>
      </c>
      <c r="H73" s="123">
        <f>SUM(H59:H72)</f>
        <v>45432.389999999992</v>
      </c>
      <c r="I73" s="123">
        <f t="shared" ref="I73:Q73" si="76">SUM(I59:I72)</f>
        <v>23490.950000000004</v>
      </c>
      <c r="J73" s="123">
        <f t="shared" si="76"/>
        <v>58113.5</v>
      </c>
      <c r="K73" s="123">
        <f t="shared" si="76"/>
        <v>7705.5000000000009</v>
      </c>
      <c r="L73" s="123">
        <f t="shared" si="76"/>
        <v>24882.400000000005</v>
      </c>
      <c r="M73" s="123">
        <f t="shared" si="76"/>
        <v>58031.650000000009</v>
      </c>
      <c r="N73" s="123">
        <f t="shared" si="76"/>
        <v>5950.5999999999995</v>
      </c>
      <c r="O73" s="123">
        <f t="shared" si="76"/>
        <v>99756.34</v>
      </c>
      <c r="P73" s="123">
        <f t="shared" si="76"/>
        <v>123850.64999999998</v>
      </c>
      <c r="Q73" s="123">
        <f t="shared" si="76"/>
        <v>718743.66</v>
      </c>
      <c r="R73" s="11"/>
      <c r="S73" s="11"/>
    </row>
    <row r="74" spans="1:19" s="12" customFormat="1" ht="34.5" customHeight="1" thickBot="1" x14ac:dyDescent="0.25">
      <c r="A74" s="244" t="s">
        <v>337</v>
      </c>
      <c r="B74" s="245"/>
      <c r="C74" s="245"/>
      <c r="D74" s="245"/>
      <c r="E74" s="245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6"/>
      <c r="R74" s="11"/>
      <c r="S74" s="11"/>
    </row>
    <row r="75" spans="1:19" s="12" customFormat="1" ht="23.25" customHeight="1" x14ac:dyDescent="0.35">
      <c r="A75" s="64">
        <v>53</v>
      </c>
      <c r="B75" s="65" t="s">
        <v>257</v>
      </c>
      <c r="C75" s="65" t="s">
        <v>341</v>
      </c>
      <c r="D75" s="65" t="s">
        <v>338</v>
      </c>
      <c r="E75" s="65" t="s">
        <v>298</v>
      </c>
      <c r="F75" s="45" t="s">
        <v>267</v>
      </c>
      <c r="G75" s="55">
        <v>19358</v>
      </c>
      <c r="H75" s="47">
        <v>0</v>
      </c>
      <c r="I75" s="48">
        <f>G75*2.87/100</f>
        <v>555.57460000000003</v>
      </c>
      <c r="J75" s="49">
        <f>G75*7.1/100</f>
        <v>1374.4179999999999</v>
      </c>
      <c r="K75" s="50">
        <f>+G75*1.1%</f>
        <v>212.93800000000002</v>
      </c>
      <c r="L75" s="50">
        <f>G75*3.04/100</f>
        <v>588.48320000000001</v>
      </c>
      <c r="M75" s="59">
        <f>+G75*7.09%</f>
        <v>1372.4822000000001</v>
      </c>
      <c r="N75" s="148">
        <v>1190.1199999999999</v>
      </c>
      <c r="O75" s="52">
        <f>H75+I75+L75+N75</f>
        <v>2334.1777999999999</v>
      </c>
      <c r="P75" s="76">
        <f>J75+K75+M75</f>
        <v>2959.8382000000001</v>
      </c>
      <c r="Q75" s="76">
        <f>G75-O75</f>
        <v>17023.822199999999</v>
      </c>
      <c r="R75" s="11"/>
      <c r="S75" s="11"/>
    </row>
    <row r="76" spans="1:19" s="12" customFormat="1" ht="16.5" customHeight="1" x14ac:dyDescent="0.2">
      <c r="A76" s="247" t="s">
        <v>168</v>
      </c>
      <c r="B76" s="247"/>
      <c r="C76" s="247"/>
      <c r="D76" s="247"/>
      <c r="E76" s="248"/>
      <c r="F76" s="57"/>
      <c r="G76" s="67">
        <f>SUM(G75:G75)</f>
        <v>19358</v>
      </c>
      <c r="H76" s="67">
        <f t="shared" ref="H76:Q76" si="77">SUM(H75:H75)</f>
        <v>0</v>
      </c>
      <c r="I76" s="67">
        <f t="shared" si="77"/>
        <v>555.57460000000003</v>
      </c>
      <c r="J76" s="67">
        <f t="shared" si="77"/>
        <v>1374.4179999999999</v>
      </c>
      <c r="K76" s="67">
        <f t="shared" si="77"/>
        <v>212.93800000000002</v>
      </c>
      <c r="L76" s="67">
        <f t="shared" si="77"/>
        <v>588.48320000000001</v>
      </c>
      <c r="M76" s="67">
        <f t="shared" si="77"/>
        <v>1372.4822000000001</v>
      </c>
      <c r="N76" s="67">
        <f t="shared" si="77"/>
        <v>1190.1199999999999</v>
      </c>
      <c r="O76" s="118">
        <f t="shared" si="77"/>
        <v>2334.1777999999999</v>
      </c>
      <c r="P76" s="134">
        <f t="shared" si="77"/>
        <v>2959.8382000000001</v>
      </c>
      <c r="Q76" s="134">
        <f t="shared" si="77"/>
        <v>17023.822199999999</v>
      </c>
      <c r="R76" s="11"/>
      <c r="S76" s="11"/>
    </row>
    <row r="77" spans="1:19" s="12" customFormat="1" ht="16.5" customHeight="1" thickBot="1" x14ac:dyDescent="0.25">
      <c r="A77" s="66"/>
      <c r="B77" s="68"/>
      <c r="C77" s="68"/>
      <c r="D77" s="68"/>
      <c r="E77" s="68"/>
      <c r="F77" s="69"/>
      <c r="G77" s="70"/>
      <c r="H77" s="71"/>
      <c r="I77" s="72"/>
      <c r="J77" s="73"/>
      <c r="K77" s="67"/>
      <c r="L77" s="73"/>
      <c r="M77" s="73"/>
      <c r="N77" s="73"/>
      <c r="O77" s="121"/>
      <c r="P77" s="135"/>
      <c r="Q77" s="135"/>
      <c r="R77" s="11"/>
      <c r="S77" s="11"/>
    </row>
    <row r="78" spans="1:19" s="12" customFormat="1" ht="35.25" customHeight="1" x14ac:dyDescent="0.2">
      <c r="A78" s="211" t="s">
        <v>26</v>
      </c>
      <c r="B78" s="212"/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3"/>
      <c r="R78" s="11"/>
      <c r="S78" s="11"/>
    </row>
    <row r="79" spans="1:19" s="12" customFormat="1" ht="26.25" customHeight="1" x14ac:dyDescent="0.35">
      <c r="A79" s="64">
        <v>54</v>
      </c>
      <c r="B79" s="44" t="s">
        <v>55</v>
      </c>
      <c r="C79" s="44" t="s">
        <v>341</v>
      </c>
      <c r="D79" s="44" t="s">
        <v>26</v>
      </c>
      <c r="E79" s="44" t="s">
        <v>56</v>
      </c>
      <c r="F79" s="45" t="s">
        <v>29</v>
      </c>
      <c r="G79" s="55">
        <v>200000</v>
      </c>
      <c r="H79" s="47">
        <v>35962.269999999997</v>
      </c>
      <c r="I79" s="48">
        <f>+G79*2.87%</f>
        <v>5740</v>
      </c>
      <c r="J79" s="49">
        <f>G79*7.1/100</f>
        <v>14200</v>
      </c>
      <c r="K79" s="153">
        <f t="shared" ref="K79:K85" si="78">62400*1.1%</f>
        <v>686.40000000000009</v>
      </c>
      <c r="L79" s="59">
        <f>156000*3.04%</f>
        <v>4742.3999999999996</v>
      </c>
      <c r="M79" s="59">
        <f>156000*7.09%</f>
        <v>11060.400000000001</v>
      </c>
      <c r="N79" s="59">
        <v>0</v>
      </c>
      <c r="O79" s="52">
        <f t="shared" ref="O79:O99" si="79">H79+I79+L79+N79</f>
        <v>46444.67</v>
      </c>
      <c r="P79" s="52">
        <f t="shared" ref="P79:P96" si="80">J79+K79+M79</f>
        <v>25946.800000000003</v>
      </c>
      <c r="Q79" s="52">
        <f t="shared" ref="Q79:Q95" si="81">G79-O79</f>
        <v>153555.33000000002</v>
      </c>
      <c r="R79" s="11"/>
      <c r="S79" s="11"/>
    </row>
    <row r="80" spans="1:19" s="12" customFormat="1" ht="26.25" customHeight="1" x14ac:dyDescent="0.35">
      <c r="A80" s="64">
        <v>55</v>
      </c>
      <c r="B80" s="44" t="s">
        <v>57</v>
      </c>
      <c r="C80" s="44" t="s">
        <v>341</v>
      </c>
      <c r="D80" s="44" t="s">
        <v>26</v>
      </c>
      <c r="E80" s="44" t="s">
        <v>179</v>
      </c>
      <c r="F80" s="45" t="s">
        <v>33</v>
      </c>
      <c r="G80" s="55">
        <v>140000</v>
      </c>
      <c r="H80" s="47">
        <v>21514.37</v>
      </c>
      <c r="I80" s="48">
        <f t="shared" ref="I80:I95" si="82">G80*2.87/100</f>
        <v>4018</v>
      </c>
      <c r="J80" s="49">
        <f t="shared" ref="J80:J96" si="83">G80*7.1/100</f>
        <v>9940</v>
      </c>
      <c r="K80" s="153">
        <f t="shared" si="78"/>
        <v>686.40000000000009</v>
      </c>
      <c r="L80" s="59">
        <f>+G80*3.04%</f>
        <v>4256</v>
      </c>
      <c r="M80" s="59">
        <f t="shared" ref="M80:M101" si="84">+G80*7.09%</f>
        <v>9926</v>
      </c>
      <c r="N80" s="59">
        <v>0</v>
      </c>
      <c r="O80" s="52">
        <f t="shared" si="79"/>
        <v>29788.37</v>
      </c>
      <c r="P80" s="52">
        <f t="shared" si="80"/>
        <v>20552.400000000001</v>
      </c>
      <c r="Q80" s="52">
        <f t="shared" si="81"/>
        <v>110211.63</v>
      </c>
      <c r="R80" s="11"/>
      <c r="S80" s="11"/>
    </row>
    <row r="81" spans="1:19" s="12" customFormat="1" ht="26.25" customHeight="1" x14ac:dyDescent="0.35">
      <c r="A81" s="64">
        <v>56</v>
      </c>
      <c r="B81" s="44" t="s">
        <v>58</v>
      </c>
      <c r="C81" s="44" t="s">
        <v>341</v>
      </c>
      <c r="D81" s="44" t="s">
        <v>26</v>
      </c>
      <c r="E81" s="44" t="s">
        <v>178</v>
      </c>
      <c r="F81" s="45" t="s">
        <v>344</v>
      </c>
      <c r="G81" s="55">
        <v>140000</v>
      </c>
      <c r="H81" s="47">
        <v>21514.37</v>
      </c>
      <c r="I81" s="48">
        <f t="shared" si="82"/>
        <v>4018</v>
      </c>
      <c r="J81" s="49">
        <f t="shared" si="83"/>
        <v>9940</v>
      </c>
      <c r="K81" s="153">
        <f t="shared" si="78"/>
        <v>686.40000000000009</v>
      </c>
      <c r="L81" s="59">
        <f>+G81*3.04%</f>
        <v>4256</v>
      </c>
      <c r="M81" s="59">
        <f t="shared" si="84"/>
        <v>9926</v>
      </c>
      <c r="N81" s="59">
        <v>0</v>
      </c>
      <c r="O81" s="52">
        <f t="shared" si="79"/>
        <v>29788.37</v>
      </c>
      <c r="P81" s="52">
        <f t="shared" si="80"/>
        <v>20552.400000000001</v>
      </c>
      <c r="Q81" s="52">
        <f t="shared" si="81"/>
        <v>110211.63</v>
      </c>
      <c r="R81" s="11"/>
      <c r="S81" s="11"/>
    </row>
    <row r="82" spans="1:19" s="12" customFormat="1" ht="26.25" customHeight="1" x14ac:dyDescent="0.35">
      <c r="A82" s="64">
        <v>57</v>
      </c>
      <c r="B82" s="44" t="s">
        <v>61</v>
      </c>
      <c r="C82" s="44" t="s">
        <v>341</v>
      </c>
      <c r="D82" s="44" t="s">
        <v>26</v>
      </c>
      <c r="E82" s="44" t="s">
        <v>323</v>
      </c>
      <c r="F82" s="45" t="s">
        <v>29</v>
      </c>
      <c r="G82" s="55">
        <v>105000</v>
      </c>
      <c r="H82" s="47">
        <v>12983.96</v>
      </c>
      <c r="I82" s="48">
        <f t="shared" si="82"/>
        <v>3013.5</v>
      </c>
      <c r="J82" s="49">
        <f t="shared" si="83"/>
        <v>7455</v>
      </c>
      <c r="K82" s="153">
        <f t="shared" si="78"/>
        <v>686.40000000000009</v>
      </c>
      <c r="L82" s="59">
        <f t="shared" ref="L82:L96" si="85">G82*3.04/100</f>
        <v>3192</v>
      </c>
      <c r="M82" s="59">
        <f t="shared" si="84"/>
        <v>7444.5000000000009</v>
      </c>
      <c r="N82" s="59">
        <v>1190.1199999999999</v>
      </c>
      <c r="O82" s="52">
        <f t="shared" si="79"/>
        <v>20379.579999999998</v>
      </c>
      <c r="P82" s="52">
        <f t="shared" si="80"/>
        <v>15585.900000000001</v>
      </c>
      <c r="Q82" s="52">
        <f>G82-O82</f>
        <v>84620.42</v>
      </c>
      <c r="R82" s="11"/>
      <c r="S82" s="11"/>
    </row>
    <row r="83" spans="1:19" s="12" customFormat="1" ht="26.25" customHeight="1" x14ac:dyDescent="0.35">
      <c r="A83" s="64">
        <v>58</v>
      </c>
      <c r="B83" s="44" t="s">
        <v>59</v>
      </c>
      <c r="C83" s="44" t="s">
        <v>340</v>
      </c>
      <c r="D83" s="44" t="s">
        <v>26</v>
      </c>
      <c r="E83" s="44" t="s">
        <v>60</v>
      </c>
      <c r="F83" s="45" t="s">
        <v>29</v>
      </c>
      <c r="G83" s="55">
        <v>75000</v>
      </c>
      <c r="H83" s="47">
        <v>6309.38</v>
      </c>
      <c r="I83" s="48">
        <f t="shared" si="82"/>
        <v>2152.5</v>
      </c>
      <c r="J83" s="49">
        <f t="shared" si="83"/>
        <v>5325</v>
      </c>
      <c r="K83" s="153">
        <f t="shared" si="78"/>
        <v>686.40000000000009</v>
      </c>
      <c r="L83" s="59">
        <f t="shared" si="85"/>
        <v>2280</v>
      </c>
      <c r="M83" s="59">
        <f t="shared" si="84"/>
        <v>5317.5</v>
      </c>
      <c r="N83" s="59">
        <v>0</v>
      </c>
      <c r="O83" s="52">
        <f t="shared" si="79"/>
        <v>10741.880000000001</v>
      </c>
      <c r="P83" s="52">
        <f t="shared" si="80"/>
        <v>11328.9</v>
      </c>
      <c r="Q83" s="52">
        <f t="shared" si="81"/>
        <v>64258.119999999995</v>
      </c>
      <c r="R83" s="11"/>
      <c r="S83" s="11"/>
    </row>
    <row r="84" spans="1:19" s="12" customFormat="1" ht="26.25" customHeight="1" x14ac:dyDescent="0.35">
      <c r="A84" s="64">
        <v>59</v>
      </c>
      <c r="B84" s="44" t="s">
        <v>69</v>
      </c>
      <c r="C84" s="44" t="s">
        <v>340</v>
      </c>
      <c r="D84" s="44" t="s">
        <v>26</v>
      </c>
      <c r="E84" s="44" t="s">
        <v>190</v>
      </c>
      <c r="F84" s="45" t="s">
        <v>29</v>
      </c>
      <c r="G84" s="55">
        <v>75000</v>
      </c>
      <c r="H84" s="47">
        <v>6071.35</v>
      </c>
      <c r="I84" s="48">
        <f t="shared" ref="I84" si="86">G84*2.87/100</f>
        <v>2152.5</v>
      </c>
      <c r="J84" s="49">
        <f t="shared" ref="J84" si="87">G84*7.1/100</f>
        <v>5325</v>
      </c>
      <c r="K84" s="153">
        <f t="shared" si="78"/>
        <v>686.40000000000009</v>
      </c>
      <c r="L84" s="59">
        <f t="shared" ref="L84" si="88">G84*3.04/100</f>
        <v>2280</v>
      </c>
      <c r="M84" s="59">
        <f t="shared" si="84"/>
        <v>5317.5</v>
      </c>
      <c r="N84" s="59">
        <v>1190.1199999999999</v>
      </c>
      <c r="O84" s="52">
        <f t="shared" ref="O84" si="89">H84+I84+L84+N84</f>
        <v>11693.970000000001</v>
      </c>
      <c r="P84" s="52">
        <f t="shared" ref="P84" si="90">J84+K84+M84</f>
        <v>11328.9</v>
      </c>
      <c r="Q84" s="52">
        <f t="shared" ref="Q84" si="91">G84-O84</f>
        <v>63306.03</v>
      </c>
      <c r="R84" s="11"/>
      <c r="S84" s="11"/>
    </row>
    <row r="85" spans="1:19" s="12" customFormat="1" ht="26.25" customHeight="1" x14ac:dyDescent="0.35">
      <c r="A85" s="64">
        <v>60</v>
      </c>
      <c r="B85" s="44" t="s">
        <v>62</v>
      </c>
      <c r="C85" s="44" t="s">
        <v>341</v>
      </c>
      <c r="D85" s="44" t="s">
        <v>26</v>
      </c>
      <c r="E85" s="44" t="s">
        <v>170</v>
      </c>
      <c r="F85" s="45" t="s">
        <v>29</v>
      </c>
      <c r="G85" s="55">
        <v>70000</v>
      </c>
      <c r="H85" s="47">
        <v>4892.43</v>
      </c>
      <c r="I85" s="48">
        <f t="shared" si="82"/>
        <v>2009</v>
      </c>
      <c r="J85" s="49">
        <f t="shared" si="83"/>
        <v>4970</v>
      </c>
      <c r="K85" s="153">
        <f t="shared" si="78"/>
        <v>686.40000000000009</v>
      </c>
      <c r="L85" s="59">
        <f t="shared" si="85"/>
        <v>2128</v>
      </c>
      <c r="M85" s="59">
        <f t="shared" si="84"/>
        <v>4963</v>
      </c>
      <c r="N85" s="59">
        <v>2380.2399999999998</v>
      </c>
      <c r="O85" s="52">
        <f t="shared" si="79"/>
        <v>11409.67</v>
      </c>
      <c r="P85" s="52">
        <f t="shared" si="80"/>
        <v>10619.4</v>
      </c>
      <c r="Q85" s="52">
        <f>G85-O85</f>
        <v>58590.33</v>
      </c>
      <c r="R85" s="11"/>
      <c r="S85" s="11"/>
    </row>
    <row r="86" spans="1:19" s="12" customFormat="1" ht="26.25" customHeight="1" x14ac:dyDescent="0.35">
      <c r="A86" s="64">
        <v>61</v>
      </c>
      <c r="B86" s="44" t="s">
        <v>250</v>
      </c>
      <c r="C86" s="44" t="s">
        <v>340</v>
      </c>
      <c r="D86" s="44" t="s">
        <v>26</v>
      </c>
      <c r="E86" s="44" t="s">
        <v>251</v>
      </c>
      <c r="F86" s="45" t="s">
        <v>29</v>
      </c>
      <c r="G86" s="55">
        <v>35000</v>
      </c>
      <c r="H86" s="47">
        <v>0</v>
      </c>
      <c r="I86" s="48">
        <f>G86*2.87/100</f>
        <v>1004.5</v>
      </c>
      <c r="J86" s="49">
        <f>G86*7.1/100</f>
        <v>2485</v>
      </c>
      <c r="K86" s="50">
        <f t="shared" ref="K86:K101" si="92">+G86*1.1%</f>
        <v>385.00000000000006</v>
      </c>
      <c r="L86" s="59">
        <f>G86*3.04/100</f>
        <v>1064</v>
      </c>
      <c r="M86" s="59">
        <f t="shared" si="84"/>
        <v>2481.5</v>
      </c>
      <c r="N86" s="59">
        <v>0</v>
      </c>
      <c r="O86" s="52">
        <f>H86+I86+L86+N86</f>
        <v>2068.5</v>
      </c>
      <c r="P86" s="52">
        <f>J86+K86+M86</f>
        <v>5351.5</v>
      </c>
      <c r="Q86" s="52">
        <f>G86-O86</f>
        <v>32931.5</v>
      </c>
      <c r="R86" s="11"/>
      <c r="S86" s="11"/>
    </row>
    <row r="87" spans="1:19" s="12" customFormat="1" ht="26.25" customHeight="1" x14ac:dyDescent="0.35">
      <c r="A87" s="64">
        <v>62</v>
      </c>
      <c r="B87" s="44" t="s">
        <v>73</v>
      </c>
      <c r="C87" s="44" t="s">
        <v>340</v>
      </c>
      <c r="D87" s="44" t="s">
        <v>26</v>
      </c>
      <c r="E87" s="44" t="s">
        <v>238</v>
      </c>
      <c r="F87" s="45" t="s">
        <v>66</v>
      </c>
      <c r="G87" s="55">
        <v>30000</v>
      </c>
      <c r="H87" s="47">
        <v>0</v>
      </c>
      <c r="I87" s="48">
        <f>G87*2.87/100</f>
        <v>861</v>
      </c>
      <c r="J87" s="49">
        <f>G87*7.1/100</f>
        <v>2130</v>
      </c>
      <c r="K87" s="50">
        <f t="shared" si="92"/>
        <v>330.00000000000006</v>
      </c>
      <c r="L87" s="59">
        <f>G87*3.04/100</f>
        <v>912</v>
      </c>
      <c r="M87" s="59">
        <f t="shared" si="84"/>
        <v>2127</v>
      </c>
      <c r="N87" s="59">
        <v>0</v>
      </c>
      <c r="O87" s="52">
        <f>H87+I87+L87+N87</f>
        <v>1773</v>
      </c>
      <c r="P87" s="52">
        <f>J87+K87+M87</f>
        <v>4587</v>
      </c>
      <c r="Q87" s="52">
        <f>G87-O87</f>
        <v>28227</v>
      </c>
      <c r="R87" s="11"/>
      <c r="S87" s="11"/>
    </row>
    <row r="88" spans="1:19" s="12" customFormat="1" ht="26.25" customHeight="1" x14ac:dyDescent="0.35">
      <c r="A88" s="64">
        <v>63</v>
      </c>
      <c r="B88" s="44" t="s">
        <v>68</v>
      </c>
      <c r="C88" s="44" t="s">
        <v>341</v>
      </c>
      <c r="D88" s="44" t="s">
        <v>26</v>
      </c>
      <c r="E88" s="44" t="s">
        <v>304</v>
      </c>
      <c r="F88" s="45" t="s">
        <v>29</v>
      </c>
      <c r="G88" s="55">
        <v>35000</v>
      </c>
      <c r="H88" s="47">
        <v>0</v>
      </c>
      <c r="I88" s="48">
        <f t="shared" si="82"/>
        <v>1004.5</v>
      </c>
      <c r="J88" s="49">
        <f t="shared" si="83"/>
        <v>2485</v>
      </c>
      <c r="K88" s="50">
        <f t="shared" si="92"/>
        <v>385.00000000000006</v>
      </c>
      <c r="L88" s="59">
        <f t="shared" si="85"/>
        <v>1064</v>
      </c>
      <c r="M88" s="59">
        <f t="shared" si="84"/>
        <v>2481.5</v>
      </c>
      <c r="N88" s="59">
        <v>0</v>
      </c>
      <c r="O88" s="52">
        <f t="shared" si="79"/>
        <v>2068.5</v>
      </c>
      <c r="P88" s="52">
        <f t="shared" si="80"/>
        <v>5351.5</v>
      </c>
      <c r="Q88" s="52">
        <f t="shared" si="81"/>
        <v>32931.5</v>
      </c>
      <c r="R88" s="11"/>
      <c r="S88" s="11"/>
    </row>
    <row r="89" spans="1:19" s="12" customFormat="1" ht="26.25" customHeight="1" x14ac:dyDescent="0.35">
      <c r="A89" s="64">
        <v>64</v>
      </c>
      <c r="B89" s="44" t="s">
        <v>197</v>
      </c>
      <c r="C89" s="44" t="s">
        <v>341</v>
      </c>
      <c r="D89" s="44" t="s">
        <v>26</v>
      </c>
      <c r="E89" s="44" t="s">
        <v>63</v>
      </c>
      <c r="F89" s="45" t="s">
        <v>29</v>
      </c>
      <c r="G89" s="55">
        <v>35000</v>
      </c>
      <c r="H89" s="47">
        <v>0</v>
      </c>
      <c r="I89" s="48">
        <f>G89*2.87/100</f>
        <v>1004.5</v>
      </c>
      <c r="J89" s="49">
        <f>G89*7.1/100</f>
        <v>2485</v>
      </c>
      <c r="K89" s="50">
        <f t="shared" si="92"/>
        <v>385.00000000000006</v>
      </c>
      <c r="L89" s="59">
        <f>G89*3.04/100</f>
        <v>1064</v>
      </c>
      <c r="M89" s="59">
        <f t="shared" si="84"/>
        <v>2481.5</v>
      </c>
      <c r="N89" s="59">
        <v>1190.1199999999999</v>
      </c>
      <c r="O89" s="52">
        <f>H89+I89+L89+N89</f>
        <v>3258.62</v>
      </c>
      <c r="P89" s="52">
        <f>J89+K89+M89</f>
        <v>5351.5</v>
      </c>
      <c r="Q89" s="52">
        <f>G89-O89</f>
        <v>31741.38</v>
      </c>
      <c r="R89" s="11"/>
      <c r="S89" s="11"/>
    </row>
    <row r="90" spans="1:19" s="12" customFormat="1" ht="26.25" customHeight="1" x14ac:dyDescent="0.35">
      <c r="A90" s="64">
        <v>65</v>
      </c>
      <c r="B90" s="44" t="s">
        <v>176</v>
      </c>
      <c r="C90" s="44" t="s">
        <v>340</v>
      </c>
      <c r="D90" s="44" t="s">
        <v>26</v>
      </c>
      <c r="E90" s="44" t="s">
        <v>63</v>
      </c>
      <c r="F90" s="45" t="s">
        <v>29</v>
      </c>
      <c r="G90" s="55">
        <v>35000</v>
      </c>
      <c r="H90" s="47">
        <v>0</v>
      </c>
      <c r="I90" s="48">
        <f>G90*2.87/100</f>
        <v>1004.5</v>
      </c>
      <c r="J90" s="49">
        <f>G90*7.1/100</f>
        <v>2485</v>
      </c>
      <c r="K90" s="50">
        <f t="shared" si="92"/>
        <v>385.00000000000006</v>
      </c>
      <c r="L90" s="59">
        <f>G90*3.04/100</f>
        <v>1064</v>
      </c>
      <c r="M90" s="59">
        <f t="shared" si="84"/>
        <v>2481.5</v>
      </c>
      <c r="N90" s="59">
        <v>0</v>
      </c>
      <c r="O90" s="52">
        <f>H90+I90+L90+N90</f>
        <v>2068.5</v>
      </c>
      <c r="P90" s="52">
        <f>J90+K90+M90</f>
        <v>5351.5</v>
      </c>
      <c r="Q90" s="52">
        <f>G90-O90</f>
        <v>32931.5</v>
      </c>
      <c r="R90" s="11"/>
      <c r="S90" s="11"/>
    </row>
    <row r="91" spans="1:19" s="12" customFormat="1" ht="26.25" customHeight="1" x14ac:dyDescent="0.35">
      <c r="A91" s="64">
        <v>66</v>
      </c>
      <c r="B91" s="44" t="s">
        <v>219</v>
      </c>
      <c r="C91" s="44" t="s">
        <v>341</v>
      </c>
      <c r="D91" s="44" t="s">
        <v>26</v>
      </c>
      <c r="E91" s="44" t="s">
        <v>304</v>
      </c>
      <c r="F91" s="45" t="s">
        <v>29</v>
      </c>
      <c r="G91" s="55">
        <v>35000</v>
      </c>
      <c r="H91" s="47">
        <v>0</v>
      </c>
      <c r="I91" s="48">
        <f>G91*2.87/100</f>
        <v>1004.5</v>
      </c>
      <c r="J91" s="49">
        <f>G91*7.1/100</f>
        <v>2485</v>
      </c>
      <c r="K91" s="50">
        <f t="shared" si="92"/>
        <v>385.00000000000006</v>
      </c>
      <c r="L91" s="59">
        <f>G91*3.04/100</f>
        <v>1064</v>
      </c>
      <c r="M91" s="59">
        <f t="shared" si="84"/>
        <v>2481.5</v>
      </c>
      <c r="N91" s="59">
        <v>0</v>
      </c>
      <c r="O91" s="52">
        <f>H91+I91+L91+N91</f>
        <v>2068.5</v>
      </c>
      <c r="P91" s="52">
        <f>J91+K91+M91</f>
        <v>5351.5</v>
      </c>
      <c r="Q91" s="52">
        <f>G91-O91</f>
        <v>32931.5</v>
      </c>
      <c r="R91" s="11"/>
      <c r="S91" s="11"/>
    </row>
    <row r="92" spans="1:19" s="12" customFormat="1" ht="26.25" customHeight="1" x14ac:dyDescent="0.35">
      <c r="A92" s="64">
        <v>68</v>
      </c>
      <c r="B92" s="44" t="s">
        <v>72</v>
      </c>
      <c r="C92" s="44" t="s">
        <v>340</v>
      </c>
      <c r="D92" s="44" t="s">
        <v>26</v>
      </c>
      <c r="E92" s="44" t="s">
        <v>71</v>
      </c>
      <c r="F92" s="45" t="s">
        <v>66</v>
      </c>
      <c r="G92" s="55">
        <v>23000</v>
      </c>
      <c r="H92" s="47">
        <v>0</v>
      </c>
      <c r="I92" s="48">
        <f t="shared" si="82"/>
        <v>660.1</v>
      </c>
      <c r="J92" s="49">
        <f t="shared" si="83"/>
        <v>1633</v>
      </c>
      <c r="K92" s="50">
        <f t="shared" si="92"/>
        <v>253.00000000000003</v>
      </c>
      <c r="L92" s="59">
        <f t="shared" si="85"/>
        <v>699.2</v>
      </c>
      <c r="M92" s="59">
        <f t="shared" si="84"/>
        <v>1630.7</v>
      </c>
      <c r="N92" s="59">
        <v>0</v>
      </c>
      <c r="O92" s="52">
        <f t="shared" si="79"/>
        <v>1359.3000000000002</v>
      </c>
      <c r="P92" s="52">
        <f t="shared" si="80"/>
        <v>3516.7</v>
      </c>
      <c r="Q92" s="52">
        <f t="shared" ref="Q92:Q94" si="93">G92-O92</f>
        <v>21640.7</v>
      </c>
      <c r="R92" s="11"/>
      <c r="S92" s="11"/>
    </row>
    <row r="93" spans="1:19" s="12" customFormat="1" ht="26.25" customHeight="1" x14ac:dyDescent="0.35">
      <c r="A93" s="64">
        <v>69</v>
      </c>
      <c r="B93" s="44" t="s">
        <v>70</v>
      </c>
      <c r="C93" s="44" t="s">
        <v>340</v>
      </c>
      <c r="D93" s="44" t="s">
        <v>26</v>
      </c>
      <c r="E93" s="44" t="s">
        <v>71</v>
      </c>
      <c r="F93" s="45" t="s">
        <v>66</v>
      </c>
      <c r="G93" s="55">
        <v>20000</v>
      </c>
      <c r="H93" s="47">
        <v>0</v>
      </c>
      <c r="I93" s="48">
        <f t="shared" si="82"/>
        <v>574</v>
      </c>
      <c r="J93" s="49">
        <f t="shared" si="83"/>
        <v>1420</v>
      </c>
      <c r="K93" s="50">
        <f t="shared" si="92"/>
        <v>220.00000000000003</v>
      </c>
      <c r="L93" s="59">
        <f t="shared" si="85"/>
        <v>608</v>
      </c>
      <c r="M93" s="59">
        <f t="shared" si="84"/>
        <v>1418</v>
      </c>
      <c r="N93" s="59">
        <v>0</v>
      </c>
      <c r="O93" s="52">
        <f t="shared" si="79"/>
        <v>1182</v>
      </c>
      <c r="P93" s="52">
        <f t="shared" si="80"/>
        <v>3058</v>
      </c>
      <c r="Q93" s="52">
        <f t="shared" si="93"/>
        <v>18818</v>
      </c>
      <c r="R93" s="11"/>
      <c r="S93" s="11"/>
    </row>
    <row r="94" spans="1:19" s="12" customFormat="1" ht="26.25" customHeight="1" x14ac:dyDescent="0.35">
      <c r="A94" s="64">
        <v>70</v>
      </c>
      <c r="B94" s="44" t="s">
        <v>171</v>
      </c>
      <c r="C94" s="44" t="s">
        <v>340</v>
      </c>
      <c r="D94" s="44" t="s">
        <v>26</v>
      </c>
      <c r="E94" s="44" t="s">
        <v>71</v>
      </c>
      <c r="F94" s="45" t="s">
        <v>66</v>
      </c>
      <c r="G94" s="55">
        <v>20000</v>
      </c>
      <c r="H94" s="47">
        <v>0</v>
      </c>
      <c r="I94" s="48">
        <f t="shared" si="82"/>
        <v>574</v>
      </c>
      <c r="J94" s="49">
        <f t="shared" si="83"/>
        <v>1420</v>
      </c>
      <c r="K94" s="50">
        <f t="shared" si="92"/>
        <v>220.00000000000003</v>
      </c>
      <c r="L94" s="59">
        <f t="shared" si="85"/>
        <v>608</v>
      </c>
      <c r="M94" s="59">
        <f t="shared" si="84"/>
        <v>1418</v>
      </c>
      <c r="N94" s="59">
        <v>0</v>
      </c>
      <c r="O94" s="52">
        <f t="shared" si="79"/>
        <v>1182</v>
      </c>
      <c r="P94" s="52">
        <f t="shared" si="80"/>
        <v>3058</v>
      </c>
      <c r="Q94" s="52">
        <f t="shared" si="93"/>
        <v>18818</v>
      </c>
      <c r="R94" s="11"/>
      <c r="S94" s="11"/>
    </row>
    <row r="95" spans="1:19" s="12" customFormat="1" ht="26.25" customHeight="1" x14ac:dyDescent="0.35">
      <c r="A95" s="64">
        <v>71</v>
      </c>
      <c r="B95" s="44" t="s">
        <v>256</v>
      </c>
      <c r="C95" s="44" t="s">
        <v>341</v>
      </c>
      <c r="D95" s="44" t="s">
        <v>26</v>
      </c>
      <c r="E95" s="44" t="s">
        <v>292</v>
      </c>
      <c r="F95" s="45" t="s">
        <v>29</v>
      </c>
      <c r="G95" s="55">
        <v>16500</v>
      </c>
      <c r="H95" s="47">
        <v>0</v>
      </c>
      <c r="I95" s="48">
        <f t="shared" si="82"/>
        <v>473.55</v>
      </c>
      <c r="J95" s="49">
        <f t="shared" si="83"/>
        <v>1171.5</v>
      </c>
      <c r="K95" s="50">
        <f t="shared" si="92"/>
        <v>181.50000000000003</v>
      </c>
      <c r="L95" s="59">
        <f t="shared" si="85"/>
        <v>501.6</v>
      </c>
      <c r="M95" s="59">
        <f t="shared" si="84"/>
        <v>1169.8500000000001</v>
      </c>
      <c r="N95" s="59">
        <v>0</v>
      </c>
      <c r="O95" s="52">
        <f t="shared" si="79"/>
        <v>975.15000000000009</v>
      </c>
      <c r="P95" s="52">
        <f t="shared" si="80"/>
        <v>2522.8500000000004</v>
      </c>
      <c r="Q95" s="52">
        <f t="shared" si="81"/>
        <v>15524.85</v>
      </c>
      <c r="R95" s="11"/>
      <c r="S95" s="11"/>
    </row>
    <row r="96" spans="1:19" s="12" customFormat="1" ht="26.25" customHeight="1" x14ac:dyDescent="0.35">
      <c r="A96" s="64">
        <v>72</v>
      </c>
      <c r="B96" s="44" t="s">
        <v>206</v>
      </c>
      <c r="C96" s="44" t="s">
        <v>340</v>
      </c>
      <c r="D96" s="44" t="s">
        <v>26</v>
      </c>
      <c r="E96" s="44" t="s">
        <v>71</v>
      </c>
      <c r="F96" s="45" t="s">
        <v>66</v>
      </c>
      <c r="G96" s="55">
        <v>20000</v>
      </c>
      <c r="H96" s="47">
        <v>0</v>
      </c>
      <c r="I96" s="48">
        <f t="shared" ref="I96:I98" si="94">G96*2.87/100</f>
        <v>574</v>
      </c>
      <c r="J96" s="49">
        <f t="shared" si="83"/>
        <v>1420</v>
      </c>
      <c r="K96" s="50">
        <f t="shared" si="92"/>
        <v>220.00000000000003</v>
      </c>
      <c r="L96" s="59">
        <f t="shared" si="85"/>
        <v>608</v>
      </c>
      <c r="M96" s="59">
        <f t="shared" si="84"/>
        <v>1418</v>
      </c>
      <c r="N96" s="59">
        <v>1190.1199999999999</v>
      </c>
      <c r="O96" s="52">
        <f t="shared" si="79"/>
        <v>2372.12</v>
      </c>
      <c r="P96" s="52">
        <f t="shared" si="80"/>
        <v>3058</v>
      </c>
      <c r="Q96" s="52">
        <f t="shared" ref="Q96:Q99" si="95">G96-O96</f>
        <v>17627.88</v>
      </c>
      <c r="R96" s="11"/>
      <c r="S96" s="11"/>
    </row>
    <row r="97" spans="1:19" s="12" customFormat="1" ht="26.25" customHeight="1" x14ac:dyDescent="0.35">
      <c r="A97" s="64">
        <v>73</v>
      </c>
      <c r="B97" s="44" t="s">
        <v>269</v>
      </c>
      <c r="C97" s="44" t="s">
        <v>340</v>
      </c>
      <c r="D97" s="44" t="s">
        <v>26</v>
      </c>
      <c r="E97" s="44" t="s">
        <v>270</v>
      </c>
      <c r="F97" s="45" t="s">
        <v>66</v>
      </c>
      <c r="G97" s="55">
        <v>13750</v>
      </c>
      <c r="H97" s="47">
        <v>0</v>
      </c>
      <c r="I97" s="48">
        <f t="shared" si="94"/>
        <v>394.625</v>
      </c>
      <c r="J97" s="49">
        <f>G97*7.1/100</f>
        <v>976.25</v>
      </c>
      <c r="K97" s="50">
        <f t="shared" si="92"/>
        <v>151.25000000000003</v>
      </c>
      <c r="L97" s="59">
        <f>G97*3.04/100</f>
        <v>418</v>
      </c>
      <c r="M97" s="59">
        <f t="shared" si="84"/>
        <v>974.87500000000011</v>
      </c>
      <c r="N97" s="59">
        <v>0</v>
      </c>
      <c r="O97" s="52">
        <f t="shared" si="79"/>
        <v>812.625</v>
      </c>
      <c r="P97" s="52">
        <f>J97+K97+M97</f>
        <v>2102.375</v>
      </c>
      <c r="Q97" s="52">
        <f t="shared" si="95"/>
        <v>12937.375</v>
      </c>
      <c r="R97" s="11"/>
      <c r="S97" s="11"/>
    </row>
    <row r="98" spans="1:19" s="12" customFormat="1" ht="26.25" customHeight="1" x14ac:dyDescent="0.35">
      <c r="A98" s="64">
        <v>74</v>
      </c>
      <c r="B98" s="44" t="s">
        <v>291</v>
      </c>
      <c r="C98" s="44" t="s">
        <v>341</v>
      </c>
      <c r="D98" s="44" t="s">
        <v>26</v>
      </c>
      <c r="E98" s="44" t="s">
        <v>292</v>
      </c>
      <c r="F98" s="45" t="s">
        <v>29</v>
      </c>
      <c r="G98" s="55">
        <v>31000</v>
      </c>
      <c r="H98" s="47">
        <v>0</v>
      </c>
      <c r="I98" s="48">
        <f t="shared" si="94"/>
        <v>889.7</v>
      </c>
      <c r="J98" s="49">
        <f>G98*7.1/100</f>
        <v>2201</v>
      </c>
      <c r="K98" s="50">
        <f t="shared" si="92"/>
        <v>341.00000000000006</v>
      </c>
      <c r="L98" s="59">
        <f>G98*3.04/100</f>
        <v>942.4</v>
      </c>
      <c r="M98" s="59">
        <f t="shared" si="84"/>
        <v>2197.9</v>
      </c>
      <c r="N98" s="59">
        <v>0</v>
      </c>
      <c r="O98" s="52">
        <f t="shared" si="79"/>
        <v>1832.1</v>
      </c>
      <c r="P98" s="52">
        <f>J98+K98+M98</f>
        <v>4739.8999999999996</v>
      </c>
      <c r="Q98" s="52">
        <f t="shared" si="95"/>
        <v>29167.9</v>
      </c>
      <c r="R98" s="11"/>
      <c r="S98" s="11"/>
    </row>
    <row r="99" spans="1:19" s="12" customFormat="1" ht="26.25" customHeight="1" x14ac:dyDescent="0.35">
      <c r="A99" s="64">
        <v>75</v>
      </c>
      <c r="B99" s="44" t="s">
        <v>231</v>
      </c>
      <c r="C99" s="44" t="s">
        <v>340</v>
      </c>
      <c r="D99" s="44" t="s">
        <v>26</v>
      </c>
      <c r="E99" s="44" t="s">
        <v>65</v>
      </c>
      <c r="F99" s="45" t="s">
        <v>29</v>
      </c>
      <c r="G99" s="55">
        <v>25000</v>
      </c>
      <c r="H99" s="47">
        <v>0</v>
      </c>
      <c r="I99" s="48">
        <f>+G99*2.87/100</f>
        <v>717.5</v>
      </c>
      <c r="J99" s="49">
        <f>+G99*7.1/100</f>
        <v>1775</v>
      </c>
      <c r="K99" s="50">
        <f t="shared" si="92"/>
        <v>275</v>
      </c>
      <c r="L99" s="59">
        <f>+G99*3.04/100</f>
        <v>760</v>
      </c>
      <c r="M99" s="59">
        <f t="shared" si="84"/>
        <v>1772.5000000000002</v>
      </c>
      <c r="N99" s="59">
        <v>0</v>
      </c>
      <c r="O99" s="52">
        <f t="shared" si="79"/>
        <v>1477.5</v>
      </c>
      <c r="P99" s="52">
        <f>J99+K99+M99</f>
        <v>3822.5</v>
      </c>
      <c r="Q99" s="52">
        <f t="shared" si="95"/>
        <v>23522.5</v>
      </c>
      <c r="R99" s="11"/>
      <c r="S99" s="11"/>
    </row>
    <row r="100" spans="1:19" s="12" customFormat="1" ht="26.25" customHeight="1" x14ac:dyDescent="0.35">
      <c r="A100" s="64">
        <v>76</v>
      </c>
      <c r="B100" s="44" t="s">
        <v>67</v>
      </c>
      <c r="C100" s="44" t="s">
        <v>340</v>
      </c>
      <c r="D100" s="44" t="s">
        <v>26</v>
      </c>
      <c r="E100" s="44" t="s">
        <v>65</v>
      </c>
      <c r="F100" s="45" t="s">
        <v>66</v>
      </c>
      <c r="G100" s="55">
        <v>30000</v>
      </c>
      <c r="H100" s="47">
        <v>0</v>
      </c>
      <c r="I100" s="48">
        <f>G100*2.87/100</f>
        <v>861</v>
      </c>
      <c r="J100" s="49">
        <f>G100*7.1/100</f>
        <v>2130</v>
      </c>
      <c r="K100" s="50">
        <f t="shared" si="92"/>
        <v>330.00000000000006</v>
      </c>
      <c r="L100" s="59">
        <f>G100*3.04/100</f>
        <v>912</v>
      </c>
      <c r="M100" s="59">
        <f t="shared" si="84"/>
        <v>2127</v>
      </c>
      <c r="N100" s="59">
        <v>1190.1199999999999</v>
      </c>
      <c r="O100" s="52">
        <f>H100+I100+L100+N100</f>
        <v>2963.12</v>
      </c>
      <c r="P100" s="52">
        <f>J100+K100+M100</f>
        <v>4587</v>
      </c>
      <c r="Q100" s="52">
        <f>G100-O100</f>
        <v>27036.880000000001</v>
      </c>
      <c r="R100" s="11"/>
      <c r="S100" s="11"/>
    </row>
    <row r="101" spans="1:19" s="12" customFormat="1" ht="26.25" customHeight="1" x14ac:dyDescent="0.35">
      <c r="A101" s="64">
        <v>77</v>
      </c>
      <c r="B101" s="44" t="s">
        <v>64</v>
      </c>
      <c r="C101" s="44" t="s">
        <v>340</v>
      </c>
      <c r="D101" s="44" t="s">
        <v>26</v>
      </c>
      <c r="E101" s="44" t="s">
        <v>65</v>
      </c>
      <c r="F101" s="45" t="s">
        <v>66</v>
      </c>
      <c r="G101" s="55">
        <v>30000</v>
      </c>
      <c r="H101" s="47">
        <v>0</v>
      </c>
      <c r="I101" s="48">
        <f>G101*2.87/100</f>
        <v>861</v>
      </c>
      <c r="J101" s="49">
        <f>G101*7.1/100</f>
        <v>2130</v>
      </c>
      <c r="K101" s="50">
        <f t="shared" si="92"/>
        <v>330.00000000000006</v>
      </c>
      <c r="L101" s="59">
        <f>G101*3.04/100</f>
        <v>912</v>
      </c>
      <c r="M101" s="59">
        <f t="shared" si="84"/>
        <v>2127</v>
      </c>
      <c r="N101" s="59">
        <v>0</v>
      </c>
      <c r="O101" s="52">
        <f>H101+I101+L101+N101</f>
        <v>1773</v>
      </c>
      <c r="P101" s="52">
        <f>J101+K101+M101</f>
        <v>4587</v>
      </c>
      <c r="Q101" s="52">
        <f>G101-O101</f>
        <v>28227</v>
      </c>
      <c r="R101" s="11"/>
      <c r="S101" s="11"/>
    </row>
    <row r="102" spans="1:19" s="12" customFormat="1" ht="24.75" customHeight="1" x14ac:dyDescent="0.2">
      <c r="A102" s="217" t="s">
        <v>168</v>
      </c>
      <c r="B102" s="217"/>
      <c r="C102" s="217"/>
      <c r="D102" s="217"/>
      <c r="E102" s="217"/>
      <c r="F102" s="45"/>
      <c r="G102" s="118">
        <f t="shared" ref="G102:Q102" si="96">SUM(G79:G101)</f>
        <v>1239250</v>
      </c>
      <c r="H102" s="118">
        <f>SUM(H79:H101)</f>
        <v>109248.13</v>
      </c>
      <c r="I102" s="118">
        <f t="shared" si="96"/>
        <v>35566.474999999999</v>
      </c>
      <c r="J102" s="118">
        <f t="shared" si="96"/>
        <v>87986.75</v>
      </c>
      <c r="K102" s="118">
        <f t="shared" si="96"/>
        <v>9581.5500000000011</v>
      </c>
      <c r="L102" s="118">
        <f t="shared" si="96"/>
        <v>36335.599999999999</v>
      </c>
      <c r="M102" s="118">
        <f t="shared" si="96"/>
        <v>84743.224999999991</v>
      </c>
      <c r="N102" s="118">
        <f t="shared" si="96"/>
        <v>8330.84</v>
      </c>
      <c r="O102" s="118">
        <f t="shared" si="96"/>
        <v>189481.04499999998</v>
      </c>
      <c r="P102" s="118">
        <f t="shared" si="96"/>
        <v>182311.52499999999</v>
      </c>
      <c r="Q102" s="118">
        <f t="shared" si="96"/>
        <v>1049768.9550000001</v>
      </c>
      <c r="R102" s="11"/>
      <c r="S102" s="11"/>
    </row>
    <row r="103" spans="1:19" s="12" customFormat="1" ht="36.75" customHeight="1" x14ac:dyDescent="0.2">
      <c r="A103" s="214" t="s">
        <v>305</v>
      </c>
      <c r="B103" s="215"/>
      <c r="C103" s="215"/>
      <c r="D103" s="215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6"/>
      <c r="R103" s="11"/>
      <c r="S103" s="11"/>
    </row>
    <row r="104" spans="1:19" s="12" customFormat="1" ht="23.25" customHeight="1" x14ac:dyDescent="0.35">
      <c r="A104" s="64">
        <v>78</v>
      </c>
      <c r="B104" s="60" t="s">
        <v>91</v>
      </c>
      <c r="C104" s="60" t="s">
        <v>341</v>
      </c>
      <c r="D104" s="44" t="s">
        <v>305</v>
      </c>
      <c r="E104" s="78" t="s">
        <v>306</v>
      </c>
      <c r="F104" s="64" t="s">
        <v>29</v>
      </c>
      <c r="G104" s="55">
        <v>200000</v>
      </c>
      <c r="H104" s="52">
        <v>35367.21</v>
      </c>
      <c r="I104" s="48">
        <f t="shared" ref="I104:I138" si="97">G104*2.87/100</f>
        <v>5740</v>
      </c>
      <c r="J104" s="49">
        <f t="shared" ref="J104:J138" si="98">G104*7.1/100</f>
        <v>14200</v>
      </c>
      <c r="K104" s="153">
        <f t="shared" ref="K104:K115" si="99">62400*1.1%</f>
        <v>686.40000000000009</v>
      </c>
      <c r="L104" s="50">
        <f>156000*3.04%</f>
        <v>4742.3999999999996</v>
      </c>
      <c r="M104" s="49">
        <f>156000*7.09%</f>
        <v>11060.400000000001</v>
      </c>
      <c r="N104" s="56">
        <v>2380.2399999999998</v>
      </c>
      <c r="O104" s="52">
        <f t="shared" ref="O104:O155" si="100">H104+I104+L104+N104</f>
        <v>48229.85</v>
      </c>
      <c r="P104" s="52">
        <f t="shared" ref="P104:P130" si="101">J104+K104+M104</f>
        <v>25946.800000000003</v>
      </c>
      <c r="Q104" s="52">
        <f t="shared" ref="Q104:Q130" si="102">G104-O104</f>
        <v>151770.15</v>
      </c>
      <c r="R104" s="11"/>
      <c r="S104" s="11"/>
    </row>
    <row r="105" spans="1:19" s="12" customFormat="1" ht="30.75" customHeight="1" x14ac:dyDescent="0.35">
      <c r="A105" s="64">
        <v>79</v>
      </c>
      <c r="B105" s="60" t="s">
        <v>94</v>
      </c>
      <c r="C105" s="60" t="s">
        <v>341</v>
      </c>
      <c r="D105" s="44" t="s">
        <v>305</v>
      </c>
      <c r="E105" s="78" t="s">
        <v>325</v>
      </c>
      <c r="F105" s="64" t="s">
        <v>29</v>
      </c>
      <c r="G105" s="55">
        <v>120000</v>
      </c>
      <c r="H105" s="52">
        <v>16809.87</v>
      </c>
      <c r="I105" s="48">
        <f t="shared" si="97"/>
        <v>3444</v>
      </c>
      <c r="J105" s="49">
        <f t="shared" si="98"/>
        <v>8520</v>
      </c>
      <c r="K105" s="153">
        <f t="shared" si="99"/>
        <v>686.40000000000009</v>
      </c>
      <c r="L105" s="50">
        <f t="shared" ref="L105:L138" si="103">G105*3.04/100</f>
        <v>3648</v>
      </c>
      <c r="M105" s="59">
        <f t="shared" ref="M105:M157" si="104">+G105*7.09%</f>
        <v>8508</v>
      </c>
      <c r="N105" s="56">
        <v>0</v>
      </c>
      <c r="O105" s="52">
        <f t="shared" si="100"/>
        <v>23901.87</v>
      </c>
      <c r="P105" s="52">
        <f t="shared" si="101"/>
        <v>17714.400000000001</v>
      </c>
      <c r="Q105" s="52">
        <f t="shared" si="102"/>
        <v>96098.13</v>
      </c>
      <c r="R105" s="11"/>
      <c r="S105" s="11"/>
    </row>
    <row r="106" spans="1:19" s="12" customFormat="1" ht="34.5" customHeight="1" x14ac:dyDescent="0.35">
      <c r="A106" s="64">
        <v>80</v>
      </c>
      <c r="B106" s="60" t="s">
        <v>95</v>
      </c>
      <c r="C106" s="60" t="s">
        <v>341</v>
      </c>
      <c r="D106" s="44" t="s">
        <v>305</v>
      </c>
      <c r="E106" s="78" t="s">
        <v>307</v>
      </c>
      <c r="F106" s="64" t="s">
        <v>29</v>
      </c>
      <c r="G106" s="55">
        <v>120000</v>
      </c>
      <c r="H106" s="52">
        <v>16512.34</v>
      </c>
      <c r="I106" s="48">
        <f t="shared" si="97"/>
        <v>3444</v>
      </c>
      <c r="J106" s="49">
        <f t="shared" si="98"/>
        <v>8520</v>
      </c>
      <c r="K106" s="153">
        <f t="shared" si="99"/>
        <v>686.40000000000009</v>
      </c>
      <c r="L106" s="50">
        <f t="shared" si="103"/>
        <v>3648</v>
      </c>
      <c r="M106" s="59">
        <f t="shared" si="104"/>
        <v>8508</v>
      </c>
      <c r="N106" s="56">
        <v>1190.1199999999999</v>
      </c>
      <c r="O106" s="52">
        <f t="shared" si="100"/>
        <v>24794.46</v>
      </c>
      <c r="P106" s="52">
        <f t="shared" si="101"/>
        <v>17714.400000000001</v>
      </c>
      <c r="Q106" s="52">
        <f t="shared" si="102"/>
        <v>95205.540000000008</v>
      </c>
      <c r="R106" s="11"/>
      <c r="S106" s="11"/>
    </row>
    <row r="107" spans="1:19" s="12" customFormat="1" ht="30" customHeight="1" x14ac:dyDescent="0.35">
      <c r="A107" s="64">
        <v>81</v>
      </c>
      <c r="B107" s="60" t="s">
        <v>92</v>
      </c>
      <c r="C107" s="60" t="s">
        <v>341</v>
      </c>
      <c r="D107" s="44" t="s">
        <v>305</v>
      </c>
      <c r="E107" s="78" t="s">
        <v>308</v>
      </c>
      <c r="F107" s="64" t="s">
        <v>29</v>
      </c>
      <c r="G107" s="55">
        <v>80000</v>
      </c>
      <c r="H107" s="52">
        <v>7400.87</v>
      </c>
      <c r="I107" s="48">
        <f t="shared" si="97"/>
        <v>2296</v>
      </c>
      <c r="J107" s="49">
        <f t="shared" si="98"/>
        <v>5680</v>
      </c>
      <c r="K107" s="153">
        <f t="shared" si="99"/>
        <v>686.40000000000009</v>
      </c>
      <c r="L107" s="50">
        <f t="shared" si="103"/>
        <v>2432</v>
      </c>
      <c r="M107" s="59">
        <f t="shared" si="104"/>
        <v>5672</v>
      </c>
      <c r="N107" s="56">
        <v>0</v>
      </c>
      <c r="O107" s="52">
        <f t="shared" si="100"/>
        <v>12128.869999999999</v>
      </c>
      <c r="P107" s="52">
        <f>J107+K107+M107</f>
        <v>12038.4</v>
      </c>
      <c r="Q107" s="52">
        <f>G107-O107</f>
        <v>67871.13</v>
      </c>
      <c r="R107" s="11"/>
      <c r="S107" s="11"/>
    </row>
    <row r="108" spans="1:19" s="12" customFormat="1" ht="30" customHeight="1" x14ac:dyDescent="0.35">
      <c r="A108" s="64">
        <v>82</v>
      </c>
      <c r="B108" s="60" t="s">
        <v>96</v>
      </c>
      <c r="C108" s="60" t="s">
        <v>341</v>
      </c>
      <c r="D108" s="44" t="s">
        <v>305</v>
      </c>
      <c r="E108" s="78" t="s">
        <v>308</v>
      </c>
      <c r="F108" s="64" t="s">
        <v>29</v>
      </c>
      <c r="G108" s="55">
        <v>80000</v>
      </c>
      <c r="H108" s="52">
        <v>6805.81</v>
      </c>
      <c r="I108" s="48">
        <f t="shared" si="97"/>
        <v>2296</v>
      </c>
      <c r="J108" s="49">
        <f t="shared" si="98"/>
        <v>5680</v>
      </c>
      <c r="K108" s="153">
        <f t="shared" si="99"/>
        <v>686.40000000000009</v>
      </c>
      <c r="L108" s="50">
        <f t="shared" si="103"/>
        <v>2432</v>
      </c>
      <c r="M108" s="59">
        <f t="shared" si="104"/>
        <v>5672</v>
      </c>
      <c r="N108" s="56">
        <v>2380.2399999999998</v>
      </c>
      <c r="O108" s="52">
        <f t="shared" si="100"/>
        <v>13914.050000000001</v>
      </c>
      <c r="P108" s="52">
        <f t="shared" si="101"/>
        <v>12038.4</v>
      </c>
      <c r="Q108" s="52">
        <f t="shared" si="102"/>
        <v>66085.95</v>
      </c>
      <c r="R108" s="11"/>
      <c r="S108" s="11"/>
    </row>
    <row r="109" spans="1:19" s="12" customFormat="1" ht="30" customHeight="1" x14ac:dyDescent="0.35">
      <c r="A109" s="64">
        <v>83</v>
      </c>
      <c r="B109" s="60" t="s">
        <v>93</v>
      </c>
      <c r="C109" s="60" t="s">
        <v>341</v>
      </c>
      <c r="D109" s="44" t="s">
        <v>305</v>
      </c>
      <c r="E109" s="78" t="s">
        <v>309</v>
      </c>
      <c r="F109" s="64" t="s">
        <v>33</v>
      </c>
      <c r="G109" s="55">
        <v>80000</v>
      </c>
      <c r="H109" s="52">
        <v>7400.87</v>
      </c>
      <c r="I109" s="48">
        <f>G109*2.87/100</f>
        <v>2296</v>
      </c>
      <c r="J109" s="49">
        <f>G109*7.1/100</f>
        <v>5680</v>
      </c>
      <c r="K109" s="153">
        <f t="shared" si="99"/>
        <v>686.40000000000009</v>
      </c>
      <c r="L109" s="50">
        <f>G109*3.04/100</f>
        <v>2432</v>
      </c>
      <c r="M109" s="59">
        <f t="shared" si="104"/>
        <v>5672</v>
      </c>
      <c r="N109" s="56">
        <v>0</v>
      </c>
      <c r="O109" s="52">
        <f>H109+I109+L109+N109</f>
        <v>12128.869999999999</v>
      </c>
      <c r="P109" s="52">
        <f>J109+K109+M109</f>
        <v>12038.4</v>
      </c>
      <c r="Q109" s="52">
        <f>G109-O109</f>
        <v>67871.13</v>
      </c>
      <c r="R109" s="11"/>
      <c r="S109" s="11"/>
    </row>
    <row r="110" spans="1:19" s="12" customFormat="1" ht="30" customHeight="1" x14ac:dyDescent="0.35">
      <c r="A110" s="64">
        <v>84</v>
      </c>
      <c r="B110" s="60" t="s">
        <v>106</v>
      </c>
      <c r="C110" s="60" t="s">
        <v>341</v>
      </c>
      <c r="D110" s="44" t="s">
        <v>305</v>
      </c>
      <c r="E110" s="78" t="s">
        <v>99</v>
      </c>
      <c r="F110" s="64" t="s">
        <v>29</v>
      </c>
      <c r="G110" s="55">
        <v>70000</v>
      </c>
      <c r="H110" s="52">
        <v>5368.48</v>
      </c>
      <c r="I110" s="48">
        <f t="shared" si="97"/>
        <v>2009</v>
      </c>
      <c r="J110" s="49">
        <f t="shared" si="98"/>
        <v>4970</v>
      </c>
      <c r="K110" s="153">
        <f t="shared" si="99"/>
        <v>686.40000000000009</v>
      </c>
      <c r="L110" s="50">
        <f t="shared" si="103"/>
        <v>2128</v>
      </c>
      <c r="M110" s="59">
        <f t="shared" si="104"/>
        <v>4963</v>
      </c>
      <c r="N110" s="56">
        <v>0</v>
      </c>
      <c r="O110" s="52">
        <f t="shared" si="100"/>
        <v>9505.48</v>
      </c>
      <c r="P110" s="52">
        <f>J110+K110+M110</f>
        <v>10619.4</v>
      </c>
      <c r="Q110" s="52">
        <f>G110-O110</f>
        <v>60494.520000000004</v>
      </c>
      <c r="R110" s="11"/>
      <c r="S110" s="11"/>
    </row>
    <row r="111" spans="1:19" s="12" customFormat="1" ht="30" customHeight="1" x14ac:dyDescent="0.35">
      <c r="A111" s="64">
        <v>85</v>
      </c>
      <c r="B111" s="60" t="s">
        <v>102</v>
      </c>
      <c r="C111" s="60" t="s">
        <v>341</v>
      </c>
      <c r="D111" s="44" t="s">
        <v>305</v>
      </c>
      <c r="E111" s="78" t="s">
        <v>310</v>
      </c>
      <c r="F111" s="64" t="s">
        <v>29</v>
      </c>
      <c r="G111" s="55">
        <v>70000</v>
      </c>
      <c r="H111" s="52">
        <v>5130.45</v>
      </c>
      <c r="I111" s="48">
        <f>G111*2.87/100</f>
        <v>2009</v>
      </c>
      <c r="J111" s="49">
        <f>G111*7.1/100</f>
        <v>4970</v>
      </c>
      <c r="K111" s="153">
        <f t="shared" si="99"/>
        <v>686.40000000000009</v>
      </c>
      <c r="L111" s="50">
        <f>G111*3.04/100</f>
        <v>2128</v>
      </c>
      <c r="M111" s="59">
        <f t="shared" si="104"/>
        <v>4963</v>
      </c>
      <c r="N111" s="56">
        <v>1190.1199999999999</v>
      </c>
      <c r="O111" s="52">
        <f>H111+I111+L111+N111</f>
        <v>10457.57</v>
      </c>
      <c r="P111" s="52">
        <f>J111+K111+M111</f>
        <v>10619.4</v>
      </c>
      <c r="Q111" s="52">
        <f>G111-O111</f>
        <v>59542.43</v>
      </c>
      <c r="R111" s="11"/>
      <c r="S111" s="11"/>
    </row>
    <row r="112" spans="1:19" s="12" customFormat="1" ht="30" customHeight="1" x14ac:dyDescent="0.35">
      <c r="A112" s="64">
        <v>86</v>
      </c>
      <c r="B112" s="60" t="s">
        <v>98</v>
      </c>
      <c r="C112" s="60" t="s">
        <v>341</v>
      </c>
      <c r="D112" s="44" t="s">
        <v>305</v>
      </c>
      <c r="E112" s="78" t="s">
        <v>99</v>
      </c>
      <c r="F112" s="64" t="s">
        <v>29</v>
      </c>
      <c r="G112" s="55">
        <v>70000</v>
      </c>
      <c r="H112" s="52">
        <v>5130.45</v>
      </c>
      <c r="I112" s="48">
        <f>G112*2.87/100</f>
        <v>2009</v>
      </c>
      <c r="J112" s="49">
        <f>G112*7.1/100</f>
        <v>4970</v>
      </c>
      <c r="K112" s="153">
        <f t="shared" si="99"/>
        <v>686.40000000000009</v>
      </c>
      <c r="L112" s="50">
        <f>G112*3.04/100</f>
        <v>2128</v>
      </c>
      <c r="M112" s="59">
        <f t="shared" si="104"/>
        <v>4963</v>
      </c>
      <c r="N112" s="56">
        <v>1190.1199999999999</v>
      </c>
      <c r="O112" s="52">
        <f>H112+I112+L112+N112</f>
        <v>10457.57</v>
      </c>
      <c r="P112" s="52">
        <f>J112+K112+M112</f>
        <v>10619.4</v>
      </c>
      <c r="Q112" s="52">
        <f>G112-O112</f>
        <v>59542.43</v>
      </c>
      <c r="R112" s="11"/>
      <c r="S112" s="11"/>
    </row>
    <row r="113" spans="1:19" s="12" customFormat="1" ht="30" customHeight="1" x14ac:dyDescent="0.35">
      <c r="A113" s="64">
        <v>87</v>
      </c>
      <c r="B113" s="60" t="s">
        <v>261</v>
      </c>
      <c r="C113" s="60" t="s">
        <v>341</v>
      </c>
      <c r="D113" s="44" t="s">
        <v>305</v>
      </c>
      <c r="E113" s="78" t="s">
        <v>99</v>
      </c>
      <c r="F113" s="64" t="s">
        <v>344</v>
      </c>
      <c r="G113" s="55">
        <v>70000</v>
      </c>
      <c r="H113" s="52">
        <v>5368.48</v>
      </c>
      <c r="I113" s="48">
        <f>G113*2.87/100</f>
        <v>2009</v>
      </c>
      <c r="J113" s="49">
        <f>G113*7.1/100</f>
        <v>4970</v>
      </c>
      <c r="K113" s="153">
        <f t="shared" si="99"/>
        <v>686.40000000000009</v>
      </c>
      <c r="L113" s="50">
        <f>G113*3.04/100</f>
        <v>2128</v>
      </c>
      <c r="M113" s="59">
        <f t="shared" si="104"/>
        <v>4963</v>
      </c>
      <c r="N113" s="56">
        <v>0</v>
      </c>
      <c r="O113" s="52">
        <f>H113+I113+L113+N113</f>
        <v>9505.48</v>
      </c>
      <c r="P113" s="52">
        <f>J113+K113+M113</f>
        <v>10619.4</v>
      </c>
      <c r="Q113" s="52">
        <f>G113-O113</f>
        <v>60494.520000000004</v>
      </c>
      <c r="R113" s="11"/>
      <c r="S113" s="11"/>
    </row>
    <row r="114" spans="1:19" s="12" customFormat="1" ht="30" customHeight="1" x14ac:dyDescent="0.35">
      <c r="A114" s="64">
        <v>88</v>
      </c>
      <c r="B114" s="60" t="s">
        <v>333</v>
      </c>
      <c r="C114" s="60" t="s">
        <v>341</v>
      </c>
      <c r="D114" s="44" t="s">
        <v>305</v>
      </c>
      <c r="E114" s="78" t="s">
        <v>99</v>
      </c>
      <c r="F114" s="64" t="s">
        <v>344</v>
      </c>
      <c r="G114" s="55">
        <v>70000</v>
      </c>
      <c r="H114" s="52">
        <v>5368.48</v>
      </c>
      <c r="I114" s="48">
        <f>G114*2.87/100</f>
        <v>2009</v>
      </c>
      <c r="J114" s="49">
        <f>G114*7.1/100</f>
        <v>4970</v>
      </c>
      <c r="K114" s="153">
        <f t="shared" si="99"/>
        <v>686.40000000000009</v>
      </c>
      <c r="L114" s="50">
        <f>G114*3.04/100</f>
        <v>2128</v>
      </c>
      <c r="M114" s="59">
        <f t="shared" si="104"/>
        <v>4963</v>
      </c>
      <c r="N114" s="56">
        <v>0</v>
      </c>
      <c r="O114" s="52">
        <f>+H114</f>
        <v>5368.48</v>
      </c>
      <c r="P114" s="52">
        <f>+J114+K114+M114</f>
        <v>10619.4</v>
      </c>
      <c r="Q114" s="52">
        <f>+G114-H114-I114-L114-N114</f>
        <v>60494.520000000004</v>
      </c>
      <c r="R114" s="11"/>
      <c r="S114" s="11"/>
    </row>
    <row r="115" spans="1:19" s="12" customFormat="1" ht="30" customHeight="1" x14ac:dyDescent="0.35">
      <c r="A115" s="64">
        <v>89</v>
      </c>
      <c r="B115" s="60" t="s">
        <v>328</v>
      </c>
      <c r="C115" s="60" t="s">
        <v>341</v>
      </c>
      <c r="D115" s="44" t="s">
        <v>305</v>
      </c>
      <c r="E115" s="78" t="s">
        <v>99</v>
      </c>
      <c r="F115" s="64" t="s">
        <v>33</v>
      </c>
      <c r="G115" s="55">
        <v>70000</v>
      </c>
      <c r="H115" s="52">
        <v>5368.48</v>
      </c>
      <c r="I115" s="48">
        <f>G115*2.87/100</f>
        <v>2009</v>
      </c>
      <c r="J115" s="49">
        <f>G115*7.1/100</f>
        <v>4970</v>
      </c>
      <c r="K115" s="153">
        <f t="shared" si="99"/>
        <v>686.40000000000009</v>
      </c>
      <c r="L115" s="50">
        <f>G115*3.04/100</f>
        <v>2128</v>
      </c>
      <c r="M115" s="59">
        <f t="shared" si="104"/>
        <v>4963</v>
      </c>
      <c r="N115" s="56">
        <v>0</v>
      </c>
      <c r="O115" s="52">
        <f>H115+I115+L115+N115</f>
        <v>9505.48</v>
      </c>
      <c r="P115" s="52">
        <f>J115+K115+M115</f>
        <v>10619.4</v>
      </c>
      <c r="Q115" s="52">
        <f>G115-O115</f>
        <v>60494.520000000004</v>
      </c>
      <c r="R115" s="11"/>
      <c r="S115" s="11"/>
    </row>
    <row r="116" spans="1:19" s="12" customFormat="1" ht="30" customHeight="1" x14ac:dyDescent="0.35">
      <c r="A116" s="64">
        <v>90</v>
      </c>
      <c r="B116" s="60" t="s">
        <v>103</v>
      </c>
      <c r="C116" s="60" t="s">
        <v>341</v>
      </c>
      <c r="D116" s="44" t="s">
        <v>305</v>
      </c>
      <c r="E116" s="78" t="s">
        <v>104</v>
      </c>
      <c r="F116" s="64" t="s">
        <v>29</v>
      </c>
      <c r="G116" s="55">
        <v>46000</v>
      </c>
      <c r="H116" s="52">
        <v>0</v>
      </c>
      <c r="I116" s="48">
        <f t="shared" si="97"/>
        <v>1320.2</v>
      </c>
      <c r="J116" s="49">
        <f t="shared" si="98"/>
        <v>3266</v>
      </c>
      <c r="K116" s="50">
        <f t="shared" ref="K116:K157" si="105">+G116*1.1%</f>
        <v>506.00000000000006</v>
      </c>
      <c r="L116" s="50">
        <f t="shared" si="103"/>
        <v>1398.4</v>
      </c>
      <c r="M116" s="59">
        <f t="shared" si="104"/>
        <v>3261.4</v>
      </c>
      <c r="N116" s="56">
        <v>0</v>
      </c>
      <c r="O116" s="52">
        <f t="shared" si="100"/>
        <v>2718.6000000000004</v>
      </c>
      <c r="P116" s="52">
        <f t="shared" si="101"/>
        <v>7033.4</v>
      </c>
      <c r="Q116" s="52">
        <f t="shared" si="102"/>
        <v>43281.4</v>
      </c>
      <c r="R116" s="11"/>
      <c r="S116" s="11"/>
    </row>
    <row r="117" spans="1:19" s="12" customFormat="1" ht="30" customHeight="1" x14ac:dyDescent="0.35">
      <c r="A117" s="64">
        <v>91</v>
      </c>
      <c r="B117" s="60" t="s">
        <v>107</v>
      </c>
      <c r="C117" s="60" t="s">
        <v>341</v>
      </c>
      <c r="D117" s="44" t="s">
        <v>305</v>
      </c>
      <c r="E117" s="78" t="s">
        <v>104</v>
      </c>
      <c r="F117" s="64" t="s">
        <v>29</v>
      </c>
      <c r="G117" s="55">
        <v>46000</v>
      </c>
      <c r="H117" s="52">
        <v>0</v>
      </c>
      <c r="I117" s="48">
        <f t="shared" si="97"/>
        <v>1320.2</v>
      </c>
      <c r="J117" s="49">
        <f t="shared" si="98"/>
        <v>3266</v>
      </c>
      <c r="K117" s="50">
        <f t="shared" si="105"/>
        <v>506.00000000000006</v>
      </c>
      <c r="L117" s="50">
        <f t="shared" si="103"/>
        <v>1398.4</v>
      </c>
      <c r="M117" s="59">
        <f t="shared" si="104"/>
        <v>3261.4</v>
      </c>
      <c r="N117" s="56">
        <v>0</v>
      </c>
      <c r="O117" s="52">
        <f t="shared" si="100"/>
        <v>2718.6000000000004</v>
      </c>
      <c r="P117" s="52">
        <f t="shared" si="101"/>
        <v>7033.4</v>
      </c>
      <c r="Q117" s="52">
        <f t="shared" si="102"/>
        <v>43281.4</v>
      </c>
      <c r="R117" s="11"/>
      <c r="S117" s="11"/>
    </row>
    <row r="118" spans="1:19" s="12" customFormat="1" ht="30" customHeight="1" x14ac:dyDescent="0.35">
      <c r="A118" s="64">
        <v>92</v>
      </c>
      <c r="B118" s="60" t="s">
        <v>110</v>
      </c>
      <c r="C118" s="60" t="s">
        <v>341</v>
      </c>
      <c r="D118" s="44" t="s">
        <v>305</v>
      </c>
      <c r="E118" s="78" t="s">
        <v>311</v>
      </c>
      <c r="F118" s="64" t="s">
        <v>29</v>
      </c>
      <c r="G118" s="55">
        <v>46000</v>
      </c>
      <c r="H118" s="52">
        <v>0</v>
      </c>
      <c r="I118" s="48">
        <f t="shared" si="97"/>
        <v>1320.2</v>
      </c>
      <c r="J118" s="49">
        <f t="shared" si="98"/>
        <v>3266</v>
      </c>
      <c r="K118" s="50">
        <f t="shared" si="105"/>
        <v>506.00000000000006</v>
      </c>
      <c r="L118" s="50">
        <f t="shared" si="103"/>
        <v>1398.4</v>
      </c>
      <c r="M118" s="59">
        <f t="shared" si="104"/>
        <v>3261.4</v>
      </c>
      <c r="N118" s="56">
        <v>0</v>
      </c>
      <c r="O118" s="52">
        <f t="shared" si="100"/>
        <v>2718.6000000000004</v>
      </c>
      <c r="P118" s="52">
        <f t="shared" si="101"/>
        <v>7033.4</v>
      </c>
      <c r="Q118" s="52">
        <f t="shared" si="102"/>
        <v>43281.4</v>
      </c>
      <c r="R118" s="11"/>
      <c r="S118" s="11"/>
    </row>
    <row r="119" spans="1:19" s="12" customFormat="1" ht="30" customHeight="1" x14ac:dyDescent="0.35">
      <c r="A119" s="64">
        <v>93</v>
      </c>
      <c r="B119" s="60" t="s">
        <v>105</v>
      </c>
      <c r="C119" s="60" t="s">
        <v>341</v>
      </c>
      <c r="D119" s="44" t="s">
        <v>305</v>
      </c>
      <c r="E119" s="78" t="s">
        <v>311</v>
      </c>
      <c r="F119" s="64" t="s">
        <v>29</v>
      </c>
      <c r="G119" s="55">
        <v>46000</v>
      </c>
      <c r="H119" s="52">
        <v>0</v>
      </c>
      <c r="I119" s="48">
        <f t="shared" si="97"/>
        <v>1320.2</v>
      </c>
      <c r="J119" s="49">
        <f t="shared" si="98"/>
        <v>3266</v>
      </c>
      <c r="K119" s="50">
        <f t="shared" si="105"/>
        <v>506.00000000000006</v>
      </c>
      <c r="L119" s="50">
        <f t="shared" si="103"/>
        <v>1398.4</v>
      </c>
      <c r="M119" s="59">
        <f t="shared" si="104"/>
        <v>3261.4</v>
      </c>
      <c r="N119" s="56">
        <v>1190.1199999999999</v>
      </c>
      <c r="O119" s="52">
        <f t="shared" si="100"/>
        <v>3908.7200000000003</v>
      </c>
      <c r="P119" s="52">
        <f t="shared" si="101"/>
        <v>7033.4</v>
      </c>
      <c r="Q119" s="52">
        <f t="shared" si="102"/>
        <v>42091.28</v>
      </c>
      <c r="R119" s="11"/>
      <c r="S119" s="11"/>
    </row>
    <row r="120" spans="1:19" s="12" customFormat="1" ht="30" customHeight="1" x14ac:dyDescent="0.35">
      <c r="A120" s="64">
        <v>94</v>
      </c>
      <c r="B120" s="60" t="s">
        <v>108</v>
      </c>
      <c r="C120" s="60" t="s">
        <v>341</v>
      </c>
      <c r="D120" s="44" t="s">
        <v>305</v>
      </c>
      <c r="E120" s="78" t="s">
        <v>311</v>
      </c>
      <c r="F120" s="64" t="s">
        <v>29</v>
      </c>
      <c r="G120" s="55">
        <v>46000</v>
      </c>
      <c r="H120" s="52">
        <v>0</v>
      </c>
      <c r="I120" s="48">
        <f t="shared" si="97"/>
        <v>1320.2</v>
      </c>
      <c r="J120" s="49">
        <f t="shared" si="98"/>
        <v>3266</v>
      </c>
      <c r="K120" s="50">
        <f t="shared" si="105"/>
        <v>506.00000000000006</v>
      </c>
      <c r="L120" s="50">
        <f t="shared" si="103"/>
        <v>1398.4</v>
      </c>
      <c r="M120" s="59">
        <f t="shared" si="104"/>
        <v>3261.4</v>
      </c>
      <c r="N120" s="56">
        <f>1190.12*3</f>
        <v>3570.3599999999997</v>
      </c>
      <c r="O120" s="52">
        <f t="shared" si="100"/>
        <v>6288.96</v>
      </c>
      <c r="P120" s="52">
        <f t="shared" ref="P120:P128" si="106">J120+K120+M120</f>
        <v>7033.4</v>
      </c>
      <c r="Q120" s="52">
        <f t="shared" ref="Q120:Q128" si="107">G120-O120</f>
        <v>39711.040000000001</v>
      </c>
      <c r="R120" s="11"/>
      <c r="S120" s="11"/>
    </row>
    <row r="121" spans="1:19" s="12" customFormat="1" ht="30" customHeight="1" x14ac:dyDescent="0.35">
      <c r="A121" s="64">
        <v>95</v>
      </c>
      <c r="B121" s="60" t="s">
        <v>111</v>
      </c>
      <c r="C121" s="60" t="s">
        <v>341</v>
      </c>
      <c r="D121" s="44" t="s">
        <v>305</v>
      </c>
      <c r="E121" s="78" t="s">
        <v>311</v>
      </c>
      <c r="F121" s="64" t="s">
        <v>29</v>
      </c>
      <c r="G121" s="55">
        <v>46000</v>
      </c>
      <c r="H121" s="52">
        <v>0</v>
      </c>
      <c r="I121" s="48">
        <f t="shared" ref="I121:I128" si="108">G121*2.87/100</f>
        <v>1320.2</v>
      </c>
      <c r="J121" s="49">
        <f t="shared" ref="J121:J128" si="109">G121*7.1/100</f>
        <v>3266</v>
      </c>
      <c r="K121" s="50">
        <f t="shared" si="105"/>
        <v>506.00000000000006</v>
      </c>
      <c r="L121" s="50">
        <f t="shared" ref="L121:L128" si="110">G121*3.04/100</f>
        <v>1398.4</v>
      </c>
      <c r="M121" s="59">
        <f t="shared" si="104"/>
        <v>3261.4</v>
      </c>
      <c r="N121" s="56">
        <v>0</v>
      </c>
      <c r="O121" s="52">
        <f t="shared" ref="O121:O128" si="111">H121+I121+L121+N121</f>
        <v>2718.6000000000004</v>
      </c>
      <c r="P121" s="52">
        <f t="shared" si="106"/>
        <v>7033.4</v>
      </c>
      <c r="Q121" s="52">
        <f t="shared" si="107"/>
        <v>43281.4</v>
      </c>
      <c r="R121" s="11"/>
      <c r="S121" s="11"/>
    </row>
    <row r="122" spans="1:19" s="12" customFormat="1" ht="30" customHeight="1" x14ac:dyDescent="0.35">
      <c r="A122" s="64">
        <v>96</v>
      </c>
      <c r="B122" s="60" t="s">
        <v>211</v>
      </c>
      <c r="C122" s="60" t="s">
        <v>341</v>
      </c>
      <c r="D122" s="44" t="s">
        <v>305</v>
      </c>
      <c r="E122" s="78" t="s">
        <v>311</v>
      </c>
      <c r="F122" s="64" t="s">
        <v>33</v>
      </c>
      <c r="G122" s="55">
        <v>46000</v>
      </c>
      <c r="H122" s="52">
        <v>0</v>
      </c>
      <c r="I122" s="48">
        <f t="shared" si="108"/>
        <v>1320.2</v>
      </c>
      <c r="J122" s="49">
        <f t="shared" si="109"/>
        <v>3266</v>
      </c>
      <c r="K122" s="50">
        <f t="shared" si="105"/>
        <v>506.00000000000006</v>
      </c>
      <c r="L122" s="50">
        <f t="shared" si="110"/>
        <v>1398.4</v>
      </c>
      <c r="M122" s="59">
        <f t="shared" si="104"/>
        <v>3261.4</v>
      </c>
      <c r="N122" s="56">
        <v>2380.2399999999998</v>
      </c>
      <c r="O122" s="52">
        <f t="shared" si="111"/>
        <v>5098.84</v>
      </c>
      <c r="P122" s="52">
        <f t="shared" si="106"/>
        <v>7033.4</v>
      </c>
      <c r="Q122" s="52">
        <f t="shared" si="107"/>
        <v>40901.160000000003</v>
      </c>
      <c r="R122" s="11"/>
      <c r="S122" s="11"/>
    </row>
    <row r="123" spans="1:19" s="12" customFormat="1" ht="30" customHeight="1" x14ac:dyDescent="0.35">
      <c r="A123" s="64">
        <v>97</v>
      </c>
      <c r="B123" s="60" t="s">
        <v>212</v>
      </c>
      <c r="C123" s="60" t="s">
        <v>340</v>
      </c>
      <c r="D123" s="44" t="s">
        <v>305</v>
      </c>
      <c r="E123" s="78" t="s">
        <v>311</v>
      </c>
      <c r="F123" s="64" t="s">
        <v>33</v>
      </c>
      <c r="G123" s="55">
        <v>46000</v>
      </c>
      <c r="H123" s="52">
        <v>0</v>
      </c>
      <c r="I123" s="48">
        <f t="shared" si="108"/>
        <v>1320.2</v>
      </c>
      <c r="J123" s="49">
        <f t="shared" si="109"/>
        <v>3266</v>
      </c>
      <c r="K123" s="50">
        <f t="shared" si="105"/>
        <v>506.00000000000006</v>
      </c>
      <c r="L123" s="50">
        <f t="shared" si="110"/>
        <v>1398.4</v>
      </c>
      <c r="M123" s="59">
        <f t="shared" si="104"/>
        <v>3261.4</v>
      </c>
      <c r="N123" s="56">
        <v>0</v>
      </c>
      <c r="O123" s="52">
        <f t="shared" si="111"/>
        <v>2718.6000000000004</v>
      </c>
      <c r="P123" s="52">
        <f t="shared" si="106"/>
        <v>7033.4</v>
      </c>
      <c r="Q123" s="52">
        <f t="shared" si="107"/>
        <v>43281.4</v>
      </c>
      <c r="R123" s="11"/>
      <c r="S123" s="11"/>
    </row>
    <row r="124" spans="1:19" s="12" customFormat="1" ht="30" customHeight="1" x14ac:dyDescent="0.35">
      <c r="A124" s="64">
        <v>98</v>
      </c>
      <c r="B124" s="60" t="s">
        <v>213</v>
      </c>
      <c r="C124" s="60" t="s">
        <v>341</v>
      </c>
      <c r="D124" s="44" t="s">
        <v>305</v>
      </c>
      <c r="E124" s="78" t="s">
        <v>311</v>
      </c>
      <c r="F124" s="64" t="s">
        <v>33</v>
      </c>
      <c r="G124" s="55">
        <v>46000</v>
      </c>
      <c r="H124" s="52">
        <v>0</v>
      </c>
      <c r="I124" s="48">
        <f t="shared" si="108"/>
        <v>1320.2</v>
      </c>
      <c r="J124" s="49">
        <f t="shared" si="109"/>
        <v>3266</v>
      </c>
      <c r="K124" s="50">
        <f t="shared" si="105"/>
        <v>506.00000000000006</v>
      </c>
      <c r="L124" s="50">
        <f t="shared" si="110"/>
        <v>1398.4</v>
      </c>
      <c r="M124" s="59">
        <f t="shared" si="104"/>
        <v>3261.4</v>
      </c>
      <c r="N124" s="56">
        <v>0</v>
      </c>
      <c r="O124" s="52">
        <f t="shared" si="111"/>
        <v>2718.6000000000004</v>
      </c>
      <c r="P124" s="52">
        <f t="shared" si="106"/>
        <v>7033.4</v>
      </c>
      <c r="Q124" s="52">
        <f t="shared" si="107"/>
        <v>43281.4</v>
      </c>
      <c r="R124" s="11"/>
      <c r="S124" s="11"/>
    </row>
    <row r="125" spans="1:19" s="12" customFormat="1" ht="30" customHeight="1" x14ac:dyDescent="0.35">
      <c r="A125" s="64">
        <v>99</v>
      </c>
      <c r="B125" s="60" t="s">
        <v>239</v>
      </c>
      <c r="C125" s="60" t="s">
        <v>341</v>
      </c>
      <c r="D125" s="44" t="s">
        <v>305</v>
      </c>
      <c r="E125" s="78" t="s">
        <v>311</v>
      </c>
      <c r="F125" s="64" t="s">
        <v>240</v>
      </c>
      <c r="G125" s="55">
        <v>46000</v>
      </c>
      <c r="H125" s="52">
        <v>0</v>
      </c>
      <c r="I125" s="48">
        <f t="shared" si="108"/>
        <v>1320.2</v>
      </c>
      <c r="J125" s="49">
        <f t="shared" si="109"/>
        <v>3266</v>
      </c>
      <c r="K125" s="50">
        <f t="shared" si="105"/>
        <v>506.00000000000006</v>
      </c>
      <c r="L125" s="50">
        <f t="shared" si="110"/>
        <v>1398.4</v>
      </c>
      <c r="M125" s="59">
        <f t="shared" si="104"/>
        <v>3261.4</v>
      </c>
      <c r="N125" s="56">
        <v>0</v>
      </c>
      <c r="O125" s="52">
        <f t="shared" si="111"/>
        <v>2718.6000000000004</v>
      </c>
      <c r="P125" s="52">
        <f t="shared" si="106"/>
        <v>7033.4</v>
      </c>
      <c r="Q125" s="52">
        <f t="shared" si="107"/>
        <v>43281.4</v>
      </c>
      <c r="R125" s="11"/>
      <c r="S125" s="11"/>
    </row>
    <row r="126" spans="1:19" s="12" customFormat="1" ht="30" customHeight="1" x14ac:dyDescent="0.35">
      <c r="A126" s="64">
        <v>100</v>
      </c>
      <c r="B126" s="60" t="s">
        <v>232</v>
      </c>
      <c r="C126" s="60" t="s">
        <v>341</v>
      </c>
      <c r="D126" s="44" t="s">
        <v>305</v>
      </c>
      <c r="E126" s="78" t="s">
        <v>311</v>
      </c>
      <c r="F126" s="64" t="s">
        <v>33</v>
      </c>
      <c r="G126" s="55">
        <v>46000</v>
      </c>
      <c r="H126" s="52">
        <v>0</v>
      </c>
      <c r="I126" s="48">
        <f t="shared" si="108"/>
        <v>1320.2</v>
      </c>
      <c r="J126" s="49">
        <f t="shared" si="109"/>
        <v>3266</v>
      </c>
      <c r="K126" s="50">
        <f t="shared" si="105"/>
        <v>506.00000000000006</v>
      </c>
      <c r="L126" s="50">
        <f t="shared" si="110"/>
        <v>1398.4</v>
      </c>
      <c r="M126" s="59">
        <f t="shared" si="104"/>
        <v>3261.4</v>
      </c>
      <c r="N126" s="56">
        <v>1190.1199999999999</v>
      </c>
      <c r="O126" s="52">
        <f t="shared" si="111"/>
        <v>3908.7200000000003</v>
      </c>
      <c r="P126" s="52">
        <f t="shared" si="106"/>
        <v>7033.4</v>
      </c>
      <c r="Q126" s="52">
        <f t="shared" si="107"/>
        <v>42091.28</v>
      </c>
      <c r="R126" s="11"/>
      <c r="S126" s="11"/>
    </row>
    <row r="127" spans="1:19" s="12" customFormat="1" ht="30" customHeight="1" x14ac:dyDescent="0.35">
      <c r="A127" s="64">
        <v>101</v>
      </c>
      <c r="B127" s="60" t="s">
        <v>262</v>
      </c>
      <c r="C127" s="60" t="s">
        <v>340</v>
      </c>
      <c r="D127" s="44" t="s">
        <v>305</v>
      </c>
      <c r="E127" s="78" t="s">
        <v>311</v>
      </c>
      <c r="F127" s="64" t="s">
        <v>33</v>
      </c>
      <c r="G127" s="55">
        <v>46000</v>
      </c>
      <c r="H127" s="52">
        <v>1289.46</v>
      </c>
      <c r="I127" s="48">
        <f t="shared" si="108"/>
        <v>1320.2</v>
      </c>
      <c r="J127" s="49">
        <f t="shared" si="109"/>
        <v>3266</v>
      </c>
      <c r="K127" s="50">
        <f t="shared" si="105"/>
        <v>506.00000000000006</v>
      </c>
      <c r="L127" s="50">
        <f t="shared" si="110"/>
        <v>1398.4</v>
      </c>
      <c r="M127" s="59">
        <f t="shared" si="104"/>
        <v>3261.4</v>
      </c>
      <c r="N127" s="56">
        <v>0</v>
      </c>
      <c r="O127" s="52">
        <f t="shared" si="111"/>
        <v>4008.06</v>
      </c>
      <c r="P127" s="52">
        <f t="shared" si="106"/>
        <v>7033.4</v>
      </c>
      <c r="Q127" s="52">
        <f t="shared" si="107"/>
        <v>41991.94</v>
      </c>
      <c r="R127" s="11"/>
      <c r="S127" s="11"/>
    </row>
    <row r="128" spans="1:19" s="12" customFormat="1" ht="30" customHeight="1" x14ac:dyDescent="0.35">
      <c r="A128" s="64">
        <v>102</v>
      </c>
      <c r="B128" s="60" t="s">
        <v>263</v>
      </c>
      <c r="C128" s="60" t="s">
        <v>340</v>
      </c>
      <c r="D128" s="44" t="s">
        <v>305</v>
      </c>
      <c r="E128" s="78" t="s">
        <v>311</v>
      </c>
      <c r="F128" s="64" t="s">
        <v>33</v>
      </c>
      <c r="G128" s="55">
        <v>46000</v>
      </c>
      <c r="H128" s="52">
        <v>1289.46</v>
      </c>
      <c r="I128" s="48">
        <f t="shared" si="108"/>
        <v>1320.2</v>
      </c>
      <c r="J128" s="49">
        <f t="shared" si="109"/>
        <v>3266</v>
      </c>
      <c r="K128" s="50">
        <f t="shared" si="105"/>
        <v>506.00000000000006</v>
      </c>
      <c r="L128" s="50">
        <f t="shared" si="110"/>
        <v>1398.4</v>
      </c>
      <c r="M128" s="59">
        <f t="shared" si="104"/>
        <v>3261.4</v>
      </c>
      <c r="N128" s="56">
        <v>0</v>
      </c>
      <c r="O128" s="52">
        <f t="shared" si="111"/>
        <v>4008.06</v>
      </c>
      <c r="P128" s="52">
        <f t="shared" si="106"/>
        <v>7033.4</v>
      </c>
      <c r="Q128" s="52">
        <f t="shared" si="107"/>
        <v>41991.94</v>
      </c>
      <c r="R128" s="11"/>
      <c r="S128" s="11"/>
    </row>
    <row r="129" spans="1:19" s="12" customFormat="1" ht="30" customHeight="1" x14ac:dyDescent="0.35">
      <c r="A129" s="64">
        <v>103</v>
      </c>
      <c r="B129" s="60" t="s">
        <v>97</v>
      </c>
      <c r="C129" s="60" t="s">
        <v>340</v>
      </c>
      <c r="D129" s="44" t="s">
        <v>305</v>
      </c>
      <c r="E129" s="78" t="s">
        <v>285</v>
      </c>
      <c r="F129" s="64" t="s">
        <v>29</v>
      </c>
      <c r="G129" s="55">
        <v>31000</v>
      </c>
      <c r="H129" s="52">
        <v>0</v>
      </c>
      <c r="I129" s="48">
        <f t="shared" si="97"/>
        <v>889.7</v>
      </c>
      <c r="J129" s="49">
        <f t="shared" si="98"/>
        <v>2201</v>
      </c>
      <c r="K129" s="50">
        <f t="shared" si="105"/>
        <v>341.00000000000006</v>
      </c>
      <c r="L129" s="50">
        <f t="shared" si="103"/>
        <v>942.4</v>
      </c>
      <c r="M129" s="59">
        <f t="shared" si="104"/>
        <v>2197.9</v>
      </c>
      <c r="N129" s="56">
        <v>0</v>
      </c>
      <c r="O129" s="52">
        <f t="shared" si="100"/>
        <v>1832.1</v>
      </c>
      <c r="P129" s="52">
        <f t="shared" si="101"/>
        <v>4739.8999999999996</v>
      </c>
      <c r="Q129" s="52">
        <f t="shared" si="102"/>
        <v>29167.9</v>
      </c>
      <c r="R129" s="11"/>
      <c r="S129" s="11"/>
    </row>
    <row r="130" spans="1:19" s="12" customFormat="1" ht="30" customHeight="1" x14ac:dyDescent="0.35">
      <c r="A130" s="64">
        <v>104</v>
      </c>
      <c r="B130" s="60" t="s">
        <v>172</v>
      </c>
      <c r="C130" s="60" t="s">
        <v>340</v>
      </c>
      <c r="D130" s="44" t="s">
        <v>305</v>
      </c>
      <c r="E130" s="78" t="s">
        <v>285</v>
      </c>
      <c r="F130" s="64" t="s">
        <v>29</v>
      </c>
      <c r="G130" s="55">
        <v>31000</v>
      </c>
      <c r="H130" s="52">
        <v>0</v>
      </c>
      <c r="I130" s="48">
        <f t="shared" si="97"/>
        <v>889.7</v>
      </c>
      <c r="J130" s="49">
        <f t="shared" si="98"/>
        <v>2201</v>
      </c>
      <c r="K130" s="50">
        <f t="shared" si="105"/>
        <v>341.00000000000006</v>
      </c>
      <c r="L130" s="50">
        <f t="shared" si="103"/>
        <v>942.4</v>
      </c>
      <c r="M130" s="59">
        <f t="shared" si="104"/>
        <v>2197.9</v>
      </c>
      <c r="N130" s="56">
        <v>0</v>
      </c>
      <c r="O130" s="52">
        <f t="shared" si="100"/>
        <v>1832.1</v>
      </c>
      <c r="P130" s="52">
        <f t="shared" si="101"/>
        <v>4739.8999999999996</v>
      </c>
      <c r="Q130" s="52">
        <f t="shared" si="102"/>
        <v>29167.9</v>
      </c>
      <c r="R130" s="11"/>
      <c r="S130" s="11"/>
    </row>
    <row r="131" spans="1:19" s="12" customFormat="1" ht="30" customHeight="1" x14ac:dyDescent="0.35">
      <c r="A131" s="64">
        <v>105</v>
      </c>
      <c r="B131" s="60" t="s">
        <v>174</v>
      </c>
      <c r="C131" s="60" t="s">
        <v>341</v>
      </c>
      <c r="D131" s="44" t="s">
        <v>305</v>
      </c>
      <c r="E131" s="78" t="s">
        <v>285</v>
      </c>
      <c r="F131" s="64" t="s">
        <v>29</v>
      </c>
      <c r="G131" s="55">
        <v>31000</v>
      </c>
      <c r="H131" s="52">
        <v>0</v>
      </c>
      <c r="I131" s="48">
        <f t="shared" si="97"/>
        <v>889.7</v>
      </c>
      <c r="J131" s="49">
        <f t="shared" si="98"/>
        <v>2201</v>
      </c>
      <c r="K131" s="50">
        <f t="shared" si="105"/>
        <v>341.00000000000006</v>
      </c>
      <c r="L131" s="50">
        <f t="shared" si="103"/>
        <v>942.4</v>
      </c>
      <c r="M131" s="59">
        <f t="shared" si="104"/>
        <v>2197.9</v>
      </c>
      <c r="N131" s="56">
        <v>0</v>
      </c>
      <c r="O131" s="52">
        <f t="shared" si="100"/>
        <v>1832.1</v>
      </c>
      <c r="P131" s="52">
        <f t="shared" ref="P131:P138" si="112">J131+K131+M131</f>
        <v>4739.8999999999996</v>
      </c>
      <c r="Q131" s="52">
        <f t="shared" ref="Q131:Q138" si="113">G131-O131</f>
        <v>29167.9</v>
      </c>
      <c r="R131" s="11"/>
      <c r="S131" s="11"/>
    </row>
    <row r="132" spans="1:19" s="12" customFormat="1" ht="30" customHeight="1" x14ac:dyDescent="0.35">
      <c r="A132" s="64">
        <v>106</v>
      </c>
      <c r="B132" s="60" t="s">
        <v>198</v>
      </c>
      <c r="C132" s="60" t="s">
        <v>341</v>
      </c>
      <c r="D132" s="44" t="s">
        <v>305</v>
      </c>
      <c r="E132" s="78" t="s">
        <v>273</v>
      </c>
      <c r="F132" s="64" t="s">
        <v>29</v>
      </c>
      <c r="G132" s="55">
        <v>35000</v>
      </c>
      <c r="H132" s="52">
        <v>0</v>
      </c>
      <c r="I132" s="48">
        <f t="shared" si="97"/>
        <v>1004.5</v>
      </c>
      <c r="J132" s="49">
        <f t="shared" si="98"/>
        <v>2485</v>
      </c>
      <c r="K132" s="50">
        <f t="shared" si="105"/>
        <v>385.00000000000006</v>
      </c>
      <c r="L132" s="50">
        <f t="shared" si="103"/>
        <v>1064</v>
      </c>
      <c r="M132" s="59">
        <f t="shared" si="104"/>
        <v>2481.5</v>
      </c>
      <c r="N132" s="56">
        <v>1190.1199999999999</v>
      </c>
      <c r="O132" s="52">
        <f t="shared" si="100"/>
        <v>3258.62</v>
      </c>
      <c r="P132" s="52">
        <f t="shared" si="112"/>
        <v>5351.5</v>
      </c>
      <c r="Q132" s="52">
        <f t="shared" si="113"/>
        <v>31741.38</v>
      </c>
      <c r="R132" s="11"/>
      <c r="S132" s="11"/>
    </row>
    <row r="133" spans="1:19" s="12" customFormat="1" ht="30" customHeight="1" x14ac:dyDescent="0.35">
      <c r="A133" s="64">
        <v>107</v>
      </c>
      <c r="B133" s="60" t="s">
        <v>199</v>
      </c>
      <c r="C133" s="60" t="s">
        <v>341</v>
      </c>
      <c r="D133" s="44" t="s">
        <v>305</v>
      </c>
      <c r="E133" s="78" t="s">
        <v>285</v>
      </c>
      <c r="F133" s="64" t="s">
        <v>29</v>
      </c>
      <c r="G133" s="55">
        <v>31000</v>
      </c>
      <c r="H133" s="52">
        <v>0</v>
      </c>
      <c r="I133" s="48">
        <f t="shared" si="97"/>
        <v>889.7</v>
      </c>
      <c r="J133" s="49">
        <f t="shared" si="98"/>
        <v>2201</v>
      </c>
      <c r="K133" s="50">
        <f t="shared" si="105"/>
        <v>341.00000000000006</v>
      </c>
      <c r="L133" s="50">
        <f t="shared" si="103"/>
        <v>942.4</v>
      </c>
      <c r="M133" s="59">
        <f t="shared" si="104"/>
        <v>2197.9</v>
      </c>
      <c r="N133" s="56">
        <v>1190.1199999999999</v>
      </c>
      <c r="O133" s="52">
        <f t="shared" si="100"/>
        <v>3022.22</v>
      </c>
      <c r="P133" s="52">
        <f t="shared" si="112"/>
        <v>4739.8999999999996</v>
      </c>
      <c r="Q133" s="52">
        <f t="shared" si="113"/>
        <v>27977.78</v>
      </c>
      <c r="R133" s="11"/>
      <c r="S133" s="11"/>
    </row>
    <row r="134" spans="1:19" s="12" customFormat="1" ht="30" customHeight="1" x14ac:dyDescent="0.35">
      <c r="A134" s="64">
        <v>108</v>
      </c>
      <c r="B134" s="60" t="s">
        <v>200</v>
      </c>
      <c r="C134" s="60" t="s">
        <v>341</v>
      </c>
      <c r="D134" s="44" t="s">
        <v>305</v>
      </c>
      <c r="E134" s="78" t="s">
        <v>285</v>
      </c>
      <c r="F134" s="64" t="s">
        <v>29</v>
      </c>
      <c r="G134" s="55">
        <v>31000</v>
      </c>
      <c r="H134" s="52">
        <v>0</v>
      </c>
      <c r="I134" s="48">
        <f t="shared" si="97"/>
        <v>889.7</v>
      </c>
      <c r="J134" s="49">
        <f t="shared" si="98"/>
        <v>2201</v>
      </c>
      <c r="K134" s="50">
        <f t="shared" si="105"/>
        <v>341.00000000000006</v>
      </c>
      <c r="L134" s="50">
        <f t="shared" si="103"/>
        <v>942.4</v>
      </c>
      <c r="M134" s="59">
        <f t="shared" si="104"/>
        <v>2197.9</v>
      </c>
      <c r="N134" s="56">
        <v>0</v>
      </c>
      <c r="O134" s="52">
        <f t="shared" si="100"/>
        <v>1832.1</v>
      </c>
      <c r="P134" s="52">
        <f t="shared" si="112"/>
        <v>4739.8999999999996</v>
      </c>
      <c r="Q134" s="52">
        <f t="shared" si="113"/>
        <v>29167.9</v>
      </c>
      <c r="R134" s="11"/>
      <c r="S134" s="11"/>
    </row>
    <row r="135" spans="1:19" s="12" customFormat="1" ht="30" customHeight="1" x14ac:dyDescent="0.35">
      <c r="A135" s="64">
        <v>109</v>
      </c>
      <c r="B135" s="60" t="s">
        <v>201</v>
      </c>
      <c r="C135" s="60" t="s">
        <v>341</v>
      </c>
      <c r="D135" s="44" t="s">
        <v>305</v>
      </c>
      <c r="E135" s="78" t="s">
        <v>285</v>
      </c>
      <c r="F135" s="64" t="s">
        <v>29</v>
      </c>
      <c r="G135" s="55">
        <v>31000</v>
      </c>
      <c r="H135" s="52">
        <v>0</v>
      </c>
      <c r="I135" s="48">
        <f t="shared" si="97"/>
        <v>889.7</v>
      </c>
      <c r="J135" s="49">
        <f t="shared" si="98"/>
        <v>2201</v>
      </c>
      <c r="K135" s="50">
        <f t="shared" si="105"/>
        <v>341.00000000000006</v>
      </c>
      <c r="L135" s="50">
        <f t="shared" si="103"/>
        <v>942.4</v>
      </c>
      <c r="M135" s="59">
        <f t="shared" si="104"/>
        <v>2197.9</v>
      </c>
      <c r="N135" s="56">
        <v>1190.1199999999999</v>
      </c>
      <c r="O135" s="52">
        <f t="shared" si="100"/>
        <v>3022.22</v>
      </c>
      <c r="P135" s="52">
        <f t="shared" si="112"/>
        <v>4739.8999999999996</v>
      </c>
      <c r="Q135" s="52">
        <f t="shared" si="113"/>
        <v>27977.78</v>
      </c>
      <c r="R135" s="11"/>
      <c r="S135" s="11"/>
    </row>
    <row r="136" spans="1:19" s="12" customFormat="1" ht="30" customHeight="1" x14ac:dyDescent="0.35">
      <c r="A136" s="64">
        <v>110</v>
      </c>
      <c r="B136" s="60" t="s">
        <v>202</v>
      </c>
      <c r="C136" s="60" t="s">
        <v>340</v>
      </c>
      <c r="D136" s="44" t="s">
        <v>305</v>
      </c>
      <c r="E136" s="78" t="s">
        <v>285</v>
      </c>
      <c r="F136" s="64" t="s">
        <v>29</v>
      </c>
      <c r="G136" s="55">
        <v>31000</v>
      </c>
      <c r="H136" s="52">
        <v>0</v>
      </c>
      <c r="I136" s="48">
        <f t="shared" si="97"/>
        <v>889.7</v>
      </c>
      <c r="J136" s="49">
        <f t="shared" si="98"/>
        <v>2201</v>
      </c>
      <c r="K136" s="50">
        <f t="shared" si="105"/>
        <v>341.00000000000006</v>
      </c>
      <c r="L136" s="50">
        <f t="shared" si="103"/>
        <v>942.4</v>
      </c>
      <c r="M136" s="59">
        <f t="shared" si="104"/>
        <v>2197.9</v>
      </c>
      <c r="N136" s="56">
        <v>0</v>
      </c>
      <c r="O136" s="52">
        <f t="shared" si="100"/>
        <v>1832.1</v>
      </c>
      <c r="P136" s="52">
        <f t="shared" si="112"/>
        <v>4739.8999999999996</v>
      </c>
      <c r="Q136" s="52">
        <f t="shared" si="113"/>
        <v>29167.9</v>
      </c>
      <c r="R136" s="11"/>
      <c r="S136" s="11"/>
    </row>
    <row r="137" spans="1:19" s="12" customFormat="1" ht="30" customHeight="1" x14ac:dyDescent="0.35">
      <c r="A137" s="64">
        <v>111</v>
      </c>
      <c r="B137" s="60" t="s">
        <v>203</v>
      </c>
      <c r="C137" s="60" t="s">
        <v>341</v>
      </c>
      <c r="D137" s="44" t="s">
        <v>305</v>
      </c>
      <c r="E137" s="78" t="s">
        <v>285</v>
      </c>
      <c r="F137" s="64" t="s">
        <v>29</v>
      </c>
      <c r="G137" s="55">
        <v>31000</v>
      </c>
      <c r="H137" s="52">
        <v>0</v>
      </c>
      <c r="I137" s="48">
        <f t="shared" si="97"/>
        <v>889.7</v>
      </c>
      <c r="J137" s="49">
        <f t="shared" si="98"/>
        <v>2201</v>
      </c>
      <c r="K137" s="50">
        <f t="shared" si="105"/>
        <v>341.00000000000006</v>
      </c>
      <c r="L137" s="50">
        <f t="shared" si="103"/>
        <v>942.4</v>
      </c>
      <c r="M137" s="59">
        <f t="shared" si="104"/>
        <v>2197.9</v>
      </c>
      <c r="N137" s="56">
        <v>0</v>
      </c>
      <c r="O137" s="52">
        <f t="shared" si="100"/>
        <v>1832.1</v>
      </c>
      <c r="P137" s="52">
        <f t="shared" si="112"/>
        <v>4739.8999999999996</v>
      </c>
      <c r="Q137" s="52">
        <f t="shared" si="113"/>
        <v>29167.9</v>
      </c>
      <c r="R137" s="11"/>
      <c r="S137" s="11"/>
    </row>
    <row r="138" spans="1:19" s="12" customFormat="1" ht="30" customHeight="1" x14ac:dyDescent="0.35">
      <c r="A138" s="64">
        <v>112</v>
      </c>
      <c r="B138" s="60" t="s">
        <v>204</v>
      </c>
      <c r="C138" s="60" t="s">
        <v>341</v>
      </c>
      <c r="D138" s="44" t="s">
        <v>305</v>
      </c>
      <c r="E138" s="78" t="s">
        <v>285</v>
      </c>
      <c r="F138" s="64" t="s">
        <v>29</v>
      </c>
      <c r="G138" s="55">
        <v>31000</v>
      </c>
      <c r="H138" s="52">
        <v>0</v>
      </c>
      <c r="I138" s="48">
        <f t="shared" si="97"/>
        <v>889.7</v>
      </c>
      <c r="J138" s="49">
        <f t="shared" si="98"/>
        <v>2201</v>
      </c>
      <c r="K138" s="50">
        <f t="shared" si="105"/>
        <v>341.00000000000006</v>
      </c>
      <c r="L138" s="50">
        <f t="shared" si="103"/>
        <v>942.4</v>
      </c>
      <c r="M138" s="59">
        <f t="shared" si="104"/>
        <v>2197.9</v>
      </c>
      <c r="N138" s="56">
        <v>0</v>
      </c>
      <c r="O138" s="52">
        <f t="shared" si="100"/>
        <v>1832.1</v>
      </c>
      <c r="P138" s="52">
        <f t="shared" si="112"/>
        <v>4739.8999999999996</v>
      </c>
      <c r="Q138" s="52">
        <f t="shared" si="113"/>
        <v>29167.9</v>
      </c>
      <c r="R138" s="11"/>
      <c r="S138" s="11"/>
    </row>
    <row r="139" spans="1:19" s="12" customFormat="1" ht="30" customHeight="1" x14ac:dyDescent="0.35">
      <c r="A139" s="64">
        <v>113</v>
      </c>
      <c r="B139" s="60" t="s">
        <v>216</v>
      </c>
      <c r="C139" s="60" t="s">
        <v>341</v>
      </c>
      <c r="D139" s="44" t="s">
        <v>305</v>
      </c>
      <c r="E139" s="78" t="s">
        <v>285</v>
      </c>
      <c r="F139" s="64" t="s">
        <v>29</v>
      </c>
      <c r="G139" s="55">
        <v>31000</v>
      </c>
      <c r="H139" s="52">
        <v>0</v>
      </c>
      <c r="I139" s="48">
        <f t="shared" ref="I139:I154" si="114">G139*2.87/100</f>
        <v>889.7</v>
      </c>
      <c r="J139" s="49">
        <f t="shared" ref="J139:J154" si="115">G139*7.1/100</f>
        <v>2201</v>
      </c>
      <c r="K139" s="50">
        <f t="shared" si="105"/>
        <v>341.00000000000006</v>
      </c>
      <c r="L139" s="50">
        <f t="shared" ref="L139:L154" si="116">G139*3.04/100</f>
        <v>942.4</v>
      </c>
      <c r="M139" s="59">
        <f t="shared" si="104"/>
        <v>2197.9</v>
      </c>
      <c r="N139" s="56">
        <v>0</v>
      </c>
      <c r="O139" s="52">
        <f t="shared" si="100"/>
        <v>1832.1</v>
      </c>
      <c r="P139" s="52">
        <f t="shared" ref="P139:P154" si="117">J139+K139+M139</f>
        <v>4739.8999999999996</v>
      </c>
      <c r="Q139" s="52">
        <f t="shared" ref="Q139:Q154" si="118">G139-O139</f>
        <v>29167.9</v>
      </c>
      <c r="R139" s="11"/>
      <c r="S139" s="11"/>
    </row>
    <row r="140" spans="1:19" s="12" customFormat="1" ht="30" customHeight="1" x14ac:dyDescent="0.35">
      <c r="A140" s="64">
        <v>114</v>
      </c>
      <c r="B140" s="60" t="s">
        <v>217</v>
      </c>
      <c r="C140" s="60" t="s">
        <v>341</v>
      </c>
      <c r="D140" s="44" t="s">
        <v>305</v>
      </c>
      <c r="E140" s="78" t="s">
        <v>285</v>
      </c>
      <c r="F140" s="64" t="s">
        <v>29</v>
      </c>
      <c r="G140" s="55">
        <v>31000</v>
      </c>
      <c r="H140" s="52">
        <v>0</v>
      </c>
      <c r="I140" s="48">
        <f t="shared" si="114"/>
        <v>889.7</v>
      </c>
      <c r="J140" s="49">
        <f t="shared" si="115"/>
        <v>2201</v>
      </c>
      <c r="K140" s="50">
        <f t="shared" si="105"/>
        <v>341.00000000000006</v>
      </c>
      <c r="L140" s="50">
        <f t="shared" si="116"/>
        <v>942.4</v>
      </c>
      <c r="M140" s="59">
        <f t="shared" si="104"/>
        <v>2197.9</v>
      </c>
      <c r="N140" s="56">
        <v>0</v>
      </c>
      <c r="O140" s="52">
        <f t="shared" si="100"/>
        <v>1832.1</v>
      </c>
      <c r="P140" s="52">
        <f t="shared" si="117"/>
        <v>4739.8999999999996</v>
      </c>
      <c r="Q140" s="52">
        <f t="shared" si="118"/>
        <v>29167.9</v>
      </c>
      <c r="R140" s="11"/>
      <c r="S140" s="11"/>
    </row>
    <row r="141" spans="1:19" s="12" customFormat="1" ht="30" customHeight="1" x14ac:dyDescent="0.35">
      <c r="A141" s="64">
        <v>115</v>
      </c>
      <c r="B141" s="60" t="s">
        <v>218</v>
      </c>
      <c r="C141" s="60" t="s">
        <v>341</v>
      </c>
      <c r="D141" s="44" t="s">
        <v>305</v>
      </c>
      <c r="E141" s="78" t="s">
        <v>285</v>
      </c>
      <c r="F141" s="64" t="s">
        <v>29</v>
      </c>
      <c r="G141" s="55">
        <v>31000</v>
      </c>
      <c r="H141" s="52">
        <v>0</v>
      </c>
      <c r="I141" s="48">
        <f t="shared" si="114"/>
        <v>889.7</v>
      </c>
      <c r="J141" s="49">
        <f t="shared" si="115"/>
        <v>2201</v>
      </c>
      <c r="K141" s="50">
        <f t="shared" si="105"/>
        <v>341.00000000000006</v>
      </c>
      <c r="L141" s="50">
        <f t="shared" si="116"/>
        <v>942.4</v>
      </c>
      <c r="M141" s="59">
        <f t="shared" si="104"/>
        <v>2197.9</v>
      </c>
      <c r="N141" s="56">
        <v>0</v>
      </c>
      <c r="O141" s="52">
        <f t="shared" si="100"/>
        <v>1832.1</v>
      </c>
      <c r="P141" s="52">
        <f t="shared" si="117"/>
        <v>4739.8999999999996</v>
      </c>
      <c r="Q141" s="52">
        <f t="shared" si="118"/>
        <v>29167.9</v>
      </c>
      <c r="R141" s="11"/>
      <c r="S141" s="11"/>
    </row>
    <row r="142" spans="1:19" s="12" customFormat="1" ht="30" customHeight="1" x14ac:dyDescent="0.35">
      <c r="A142" s="64">
        <v>116</v>
      </c>
      <c r="B142" s="60" t="s">
        <v>220</v>
      </c>
      <c r="C142" s="60" t="s">
        <v>341</v>
      </c>
      <c r="D142" s="44" t="s">
        <v>305</v>
      </c>
      <c r="E142" s="78" t="s">
        <v>285</v>
      </c>
      <c r="F142" s="64" t="s">
        <v>29</v>
      </c>
      <c r="G142" s="55">
        <v>31000</v>
      </c>
      <c r="H142" s="52">
        <v>0</v>
      </c>
      <c r="I142" s="48">
        <f t="shared" si="114"/>
        <v>889.7</v>
      </c>
      <c r="J142" s="49">
        <f t="shared" si="115"/>
        <v>2201</v>
      </c>
      <c r="K142" s="50">
        <f t="shared" si="105"/>
        <v>341.00000000000006</v>
      </c>
      <c r="L142" s="50">
        <f t="shared" si="116"/>
        <v>942.4</v>
      </c>
      <c r="M142" s="59">
        <f t="shared" si="104"/>
        <v>2197.9</v>
      </c>
      <c r="N142" s="56">
        <v>0</v>
      </c>
      <c r="O142" s="52">
        <f t="shared" si="100"/>
        <v>1832.1</v>
      </c>
      <c r="P142" s="52">
        <f t="shared" si="117"/>
        <v>4739.8999999999996</v>
      </c>
      <c r="Q142" s="52">
        <f t="shared" si="118"/>
        <v>29167.9</v>
      </c>
      <c r="R142" s="11"/>
      <c r="S142" s="11"/>
    </row>
    <row r="143" spans="1:19" s="12" customFormat="1" ht="30" customHeight="1" x14ac:dyDescent="0.35">
      <c r="A143" s="64">
        <v>117</v>
      </c>
      <c r="B143" s="60" t="s">
        <v>221</v>
      </c>
      <c r="C143" s="60" t="s">
        <v>341</v>
      </c>
      <c r="D143" s="44" t="s">
        <v>305</v>
      </c>
      <c r="E143" s="78" t="s">
        <v>285</v>
      </c>
      <c r="F143" s="64" t="s">
        <v>29</v>
      </c>
      <c r="G143" s="55">
        <v>31000</v>
      </c>
      <c r="H143" s="52">
        <v>0</v>
      </c>
      <c r="I143" s="48">
        <f t="shared" si="114"/>
        <v>889.7</v>
      </c>
      <c r="J143" s="49">
        <f t="shared" si="115"/>
        <v>2201</v>
      </c>
      <c r="K143" s="50">
        <f t="shared" si="105"/>
        <v>341.00000000000006</v>
      </c>
      <c r="L143" s="50">
        <f t="shared" si="116"/>
        <v>942.4</v>
      </c>
      <c r="M143" s="59">
        <f t="shared" si="104"/>
        <v>2197.9</v>
      </c>
      <c r="N143" s="56">
        <v>0</v>
      </c>
      <c r="O143" s="52">
        <f t="shared" si="100"/>
        <v>1832.1</v>
      </c>
      <c r="P143" s="52">
        <f t="shared" si="117"/>
        <v>4739.8999999999996</v>
      </c>
      <c r="Q143" s="52">
        <f t="shared" si="118"/>
        <v>29167.9</v>
      </c>
      <c r="R143" s="11"/>
      <c r="S143" s="11"/>
    </row>
    <row r="144" spans="1:19" s="12" customFormat="1" ht="30" customHeight="1" x14ac:dyDescent="0.35">
      <c r="A144" s="64">
        <v>118</v>
      </c>
      <c r="B144" s="60" t="s">
        <v>223</v>
      </c>
      <c r="C144" s="60" t="s">
        <v>341</v>
      </c>
      <c r="D144" s="44" t="s">
        <v>305</v>
      </c>
      <c r="E144" s="78" t="s">
        <v>285</v>
      </c>
      <c r="F144" s="64" t="s">
        <v>29</v>
      </c>
      <c r="G144" s="55">
        <v>31000</v>
      </c>
      <c r="H144" s="52">
        <v>0</v>
      </c>
      <c r="I144" s="48">
        <f t="shared" si="114"/>
        <v>889.7</v>
      </c>
      <c r="J144" s="49">
        <f t="shared" si="115"/>
        <v>2201</v>
      </c>
      <c r="K144" s="50">
        <f t="shared" si="105"/>
        <v>341.00000000000006</v>
      </c>
      <c r="L144" s="50">
        <f t="shared" si="116"/>
        <v>942.4</v>
      </c>
      <c r="M144" s="59">
        <f t="shared" si="104"/>
        <v>2197.9</v>
      </c>
      <c r="N144" s="56">
        <v>0</v>
      </c>
      <c r="O144" s="52">
        <f t="shared" si="100"/>
        <v>1832.1</v>
      </c>
      <c r="P144" s="52">
        <f t="shared" si="117"/>
        <v>4739.8999999999996</v>
      </c>
      <c r="Q144" s="52">
        <f t="shared" si="118"/>
        <v>29167.9</v>
      </c>
      <c r="R144" s="11"/>
      <c r="S144" s="11"/>
    </row>
    <row r="145" spans="1:20" s="12" customFormat="1" ht="30" customHeight="1" x14ac:dyDescent="0.35">
      <c r="A145" s="64">
        <v>119</v>
      </c>
      <c r="B145" s="60" t="s">
        <v>222</v>
      </c>
      <c r="C145" s="60" t="s">
        <v>341</v>
      </c>
      <c r="D145" s="44" t="s">
        <v>305</v>
      </c>
      <c r="E145" s="78" t="s">
        <v>285</v>
      </c>
      <c r="F145" s="64" t="s">
        <v>29</v>
      </c>
      <c r="G145" s="55">
        <v>31000</v>
      </c>
      <c r="H145" s="52">
        <v>0</v>
      </c>
      <c r="I145" s="48">
        <f t="shared" si="114"/>
        <v>889.7</v>
      </c>
      <c r="J145" s="49">
        <f t="shared" si="115"/>
        <v>2201</v>
      </c>
      <c r="K145" s="50">
        <f t="shared" si="105"/>
        <v>341.00000000000006</v>
      </c>
      <c r="L145" s="50">
        <f t="shared" si="116"/>
        <v>942.4</v>
      </c>
      <c r="M145" s="59">
        <f t="shared" si="104"/>
        <v>2197.9</v>
      </c>
      <c r="N145" s="56">
        <v>0</v>
      </c>
      <c r="O145" s="52">
        <f t="shared" si="100"/>
        <v>1832.1</v>
      </c>
      <c r="P145" s="52">
        <f t="shared" si="117"/>
        <v>4739.8999999999996</v>
      </c>
      <c r="Q145" s="52">
        <f t="shared" si="118"/>
        <v>29167.9</v>
      </c>
      <c r="R145" s="11"/>
      <c r="S145" s="11"/>
    </row>
    <row r="146" spans="1:20" s="12" customFormat="1" ht="30" customHeight="1" x14ac:dyDescent="0.35">
      <c r="A146" s="64">
        <v>120</v>
      </c>
      <c r="B146" s="60" t="s">
        <v>233</v>
      </c>
      <c r="C146" s="60" t="s">
        <v>340</v>
      </c>
      <c r="D146" s="44" t="s">
        <v>305</v>
      </c>
      <c r="E146" s="78" t="s">
        <v>285</v>
      </c>
      <c r="F146" s="64" t="s">
        <v>29</v>
      </c>
      <c r="G146" s="55">
        <v>31000</v>
      </c>
      <c r="H146" s="52">
        <v>0</v>
      </c>
      <c r="I146" s="48">
        <f t="shared" si="114"/>
        <v>889.7</v>
      </c>
      <c r="J146" s="49">
        <f t="shared" si="115"/>
        <v>2201</v>
      </c>
      <c r="K146" s="50">
        <f t="shared" si="105"/>
        <v>341.00000000000006</v>
      </c>
      <c r="L146" s="50">
        <f t="shared" si="116"/>
        <v>942.4</v>
      </c>
      <c r="M146" s="59">
        <f t="shared" si="104"/>
        <v>2197.9</v>
      </c>
      <c r="N146" s="56">
        <v>1190.1199999999999</v>
      </c>
      <c r="O146" s="52">
        <f t="shared" si="100"/>
        <v>3022.22</v>
      </c>
      <c r="P146" s="52">
        <f t="shared" si="117"/>
        <v>4739.8999999999996</v>
      </c>
      <c r="Q146" s="52">
        <f t="shared" si="118"/>
        <v>27977.78</v>
      </c>
      <c r="R146" s="11"/>
      <c r="S146" s="11"/>
    </row>
    <row r="147" spans="1:20" s="12" customFormat="1" ht="30" customHeight="1" x14ac:dyDescent="0.35">
      <c r="A147" s="64">
        <v>121</v>
      </c>
      <c r="B147" s="60" t="s">
        <v>280</v>
      </c>
      <c r="C147" s="60" t="s">
        <v>341</v>
      </c>
      <c r="D147" s="44" t="s">
        <v>305</v>
      </c>
      <c r="E147" s="78" t="s">
        <v>285</v>
      </c>
      <c r="F147" s="64" t="s">
        <v>29</v>
      </c>
      <c r="G147" s="55">
        <v>31000</v>
      </c>
      <c r="H147" s="52">
        <v>0</v>
      </c>
      <c r="I147" s="48">
        <f t="shared" si="114"/>
        <v>889.7</v>
      </c>
      <c r="J147" s="49">
        <f t="shared" si="115"/>
        <v>2201</v>
      </c>
      <c r="K147" s="50">
        <f t="shared" si="105"/>
        <v>341.00000000000006</v>
      </c>
      <c r="L147" s="50">
        <f t="shared" si="116"/>
        <v>942.4</v>
      </c>
      <c r="M147" s="59">
        <f t="shared" si="104"/>
        <v>2197.9</v>
      </c>
      <c r="N147" s="56">
        <v>0</v>
      </c>
      <c r="O147" s="52">
        <f t="shared" si="100"/>
        <v>1832.1</v>
      </c>
      <c r="P147" s="52">
        <f t="shared" si="117"/>
        <v>4739.8999999999996</v>
      </c>
      <c r="Q147" s="52">
        <f t="shared" si="118"/>
        <v>29167.9</v>
      </c>
      <c r="R147" s="11"/>
      <c r="S147" s="11"/>
    </row>
    <row r="148" spans="1:20" s="12" customFormat="1" ht="30" customHeight="1" x14ac:dyDescent="0.35">
      <c r="A148" s="64">
        <v>122</v>
      </c>
      <c r="B148" s="60" t="s">
        <v>281</v>
      </c>
      <c r="C148" s="60" t="s">
        <v>341</v>
      </c>
      <c r="D148" s="44" t="s">
        <v>305</v>
      </c>
      <c r="E148" s="78" t="s">
        <v>286</v>
      </c>
      <c r="F148" s="64" t="s">
        <v>29</v>
      </c>
      <c r="G148" s="55">
        <v>31000</v>
      </c>
      <c r="H148" s="52">
        <v>0</v>
      </c>
      <c r="I148" s="48">
        <f t="shared" si="114"/>
        <v>889.7</v>
      </c>
      <c r="J148" s="49">
        <f t="shared" si="115"/>
        <v>2201</v>
      </c>
      <c r="K148" s="50">
        <f t="shared" si="105"/>
        <v>341.00000000000006</v>
      </c>
      <c r="L148" s="50">
        <f t="shared" si="116"/>
        <v>942.4</v>
      </c>
      <c r="M148" s="59">
        <f t="shared" si="104"/>
        <v>2197.9</v>
      </c>
      <c r="N148" s="56">
        <v>0</v>
      </c>
      <c r="O148" s="52">
        <f t="shared" si="100"/>
        <v>1832.1</v>
      </c>
      <c r="P148" s="52">
        <f t="shared" si="117"/>
        <v>4739.8999999999996</v>
      </c>
      <c r="Q148" s="52">
        <f t="shared" si="118"/>
        <v>29167.9</v>
      </c>
      <c r="R148" s="11"/>
      <c r="S148" s="11"/>
    </row>
    <row r="149" spans="1:20" s="12" customFormat="1" ht="30" customHeight="1" x14ac:dyDescent="0.35">
      <c r="A149" s="64">
        <v>123</v>
      </c>
      <c r="B149" s="60" t="s">
        <v>282</v>
      </c>
      <c r="C149" s="60" t="s">
        <v>340</v>
      </c>
      <c r="D149" s="44" t="s">
        <v>305</v>
      </c>
      <c r="E149" s="78" t="s">
        <v>285</v>
      </c>
      <c r="F149" s="64" t="s">
        <v>29</v>
      </c>
      <c r="G149" s="55">
        <v>31000</v>
      </c>
      <c r="H149" s="52">
        <v>0</v>
      </c>
      <c r="I149" s="48">
        <f t="shared" si="114"/>
        <v>889.7</v>
      </c>
      <c r="J149" s="49">
        <f t="shared" si="115"/>
        <v>2201</v>
      </c>
      <c r="K149" s="50">
        <f t="shared" si="105"/>
        <v>341.00000000000006</v>
      </c>
      <c r="L149" s="50">
        <f t="shared" si="116"/>
        <v>942.4</v>
      </c>
      <c r="M149" s="59">
        <f t="shared" si="104"/>
        <v>2197.9</v>
      </c>
      <c r="N149" s="56">
        <v>0</v>
      </c>
      <c r="O149" s="52">
        <f t="shared" si="100"/>
        <v>1832.1</v>
      </c>
      <c r="P149" s="52">
        <f t="shared" si="117"/>
        <v>4739.8999999999996</v>
      </c>
      <c r="Q149" s="52">
        <f t="shared" si="118"/>
        <v>29167.9</v>
      </c>
      <c r="R149" s="11"/>
      <c r="S149" s="11"/>
    </row>
    <row r="150" spans="1:20" s="12" customFormat="1" ht="30" customHeight="1" x14ac:dyDescent="0.35">
      <c r="A150" s="64">
        <v>124</v>
      </c>
      <c r="B150" s="60" t="s">
        <v>283</v>
      </c>
      <c r="C150" s="60" t="s">
        <v>340</v>
      </c>
      <c r="D150" s="44" t="s">
        <v>305</v>
      </c>
      <c r="E150" s="78" t="s">
        <v>285</v>
      </c>
      <c r="F150" s="64" t="s">
        <v>29</v>
      </c>
      <c r="G150" s="55">
        <v>31000</v>
      </c>
      <c r="H150" s="52">
        <v>0</v>
      </c>
      <c r="I150" s="48">
        <f t="shared" si="114"/>
        <v>889.7</v>
      </c>
      <c r="J150" s="49">
        <f t="shared" si="115"/>
        <v>2201</v>
      </c>
      <c r="K150" s="50">
        <f t="shared" si="105"/>
        <v>341.00000000000006</v>
      </c>
      <c r="L150" s="50">
        <f t="shared" si="116"/>
        <v>942.4</v>
      </c>
      <c r="M150" s="59">
        <f t="shared" si="104"/>
        <v>2197.9</v>
      </c>
      <c r="N150" s="56">
        <v>0</v>
      </c>
      <c r="O150" s="52">
        <f t="shared" si="100"/>
        <v>1832.1</v>
      </c>
      <c r="P150" s="52">
        <f t="shared" si="117"/>
        <v>4739.8999999999996</v>
      </c>
      <c r="Q150" s="52">
        <f t="shared" si="118"/>
        <v>29167.9</v>
      </c>
      <c r="R150" s="11"/>
      <c r="S150" s="11"/>
    </row>
    <row r="151" spans="1:20" s="12" customFormat="1" ht="28.5" customHeight="1" x14ac:dyDescent="0.35">
      <c r="A151" s="64">
        <v>125</v>
      </c>
      <c r="B151" s="60" t="s">
        <v>284</v>
      </c>
      <c r="C151" s="60" t="s">
        <v>341</v>
      </c>
      <c r="D151" s="44" t="s">
        <v>305</v>
      </c>
      <c r="E151" s="78" t="s">
        <v>285</v>
      </c>
      <c r="F151" s="64" t="s">
        <v>29</v>
      </c>
      <c r="G151" s="55">
        <v>31000</v>
      </c>
      <c r="H151" s="52">
        <v>0</v>
      </c>
      <c r="I151" s="48">
        <f t="shared" si="114"/>
        <v>889.7</v>
      </c>
      <c r="J151" s="49">
        <f t="shared" si="115"/>
        <v>2201</v>
      </c>
      <c r="K151" s="50">
        <f t="shared" si="105"/>
        <v>341.00000000000006</v>
      </c>
      <c r="L151" s="50">
        <f t="shared" si="116"/>
        <v>942.4</v>
      </c>
      <c r="M151" s="59">
        <f t="shared" si="104"/>
        <v>2197.9</v>
      </c>
      <c r="N151" s="56">
        <v>0</v>
      </c>
      <c r="O151" s="52">
        <f t="shared" si="100"/>
        <v>1832.1</v>
      </c>
      <c r="P151" s="52">
        <f t="shared" si="117"/>
        <v>4739.8999999999996</v>
      </c>
      <c r="Q151" s="52">
        <f t="shared" si="118"/>
        <v>29167.9</v>
      </c>
      <c r="R151" s="11"/>
      <c r="S151" s="11"/>
    </row>
    <row r="152" spans="1:20" s="12" customFormat="1" ht="23.25" customHeight="1" x14ac:dyDescent="0.35">
      <c r="A152" s="64">
        <v>126</v>
      </c>
      <c r="B152" s="60" t="s">
        <v>214</v>
      </c>
      <c r="C152" s="60" t="s">
        <v>341</v>
      </c>
      <c r="D152" s="44" t="s">
        <v>305</v>
      </c>
      <c r="E152" s="78" t="s">
        <v>271</v>
      </c>
      <c r="F152" s="64" t="s">
        <v>272</v>
      </c>
      <c r="G152" s="55">
        <v>31000</v>
      </c>
      <c r="H152" s="52">
        <v>0</v>
      </c>
      <c r="I152" s="48">
        <f t="shared" si="114"/>
        <v>889.7</v>
      </c>
      <c r="J152" s="49">
        <f t="shared" si="115"/>
        <v>2201</v>
      </c>
      <c r="K152" s="50">
        <f t="shared" si="105"/>
        <v>341.00000000000006</v>
      </c>
      <c r="L152" s="50">
        <f t="shared" si="116"/>
        <v>942.4</v>
      </c>
      <c r="M152" s="59">
        <f t="shared" si="104"/>
        <v>2197.9</v>
      </c>
      <c r="N152" s="56">
        <v>0</v>
      </c>
      <c r="O152" s="52">
        <f t="shared" si="100"/>
        <v>1832.1</v>
      </c>
      <c r="P152" s="52">
        <f t="shared" si="117"/>
        <v>4739.8999999999996</v>
      </c>
      <c r="Q152" s="52">
        <f t="shared" si="118"/>
        <v>29167.9</v>
      </c>
      <c r="R152" s="11"/>
      <c r="S152" s="11"/>
    </row>
    <row r="153" spans="1:20" s="12" customFormat="1" ht="30" customHeight="1" x14ac:dyDescent="0.35">
      <c r="A153" s="64">
        <v>127</v>
      </c>
      <c r="B153" s="60" t="s">
        <v>288</v>
      </c>
      <c r="C153" s="60" t="s">
        <v>341</v>
      </c>
      <c r="D153" s="44" t="s">
        <v>305</v>
      </c>
      <c r="E153" s="78" t="s">
        <v>290</v>
      </c>
      <c r="F153" s="64" t="s">
        <v>29</v>
      </c>
      <c r="G153" s="55">
        <v>35000</v>
      </c>
      <c r="H153" s="52">
        <v>0</v>
      </c>
      <c r="I153" s="48">
        <f t="shared" si="114"/>
        <v>1004.5</v>
      </c>
      <c r="J153" s="49">
        <f t="shared" si="115"/>
        <v>2485</v>
      </c>
      <c r="K153" s="50">
        <f t="shared" si="105"/>
        <v>385.00000000000006</v>
      </c>
      <c r="L153" s="50">
        <f t="shared" si="116"/>
        <v>1064</v>
      </c>
      <c r="M153" s="59">
        <f t="shared" si="104"/>
        <v>2481.5</v>
      </c>
      <c r="N153" s="56">
        <v>1190.1199999999999</v>
      </c>
      <c r="O153" s="52">
        <f t="shared" si="100"/>
        <v>3258.62</v>
      </c>
      <c r="P153" s="49">
        <f t="shared" si="117"/>
        <v>5351.5</v>
      </c>
      <c r="Q153" s="52">
        <f t="shared" si="118"/>
        <v>31741.38</v>
      </c>
      <c r="R153" s="11"/>
      <c r="S153" s="11"/>
    </row>
    <row r="154" spans="1:20" s="12" customFormat="1" ht="21" x14ac:dyDescent="0.35">
      <c r="A154" s="64">
        <v>128</v>
      </c>
      <c r="B154" s="60" t="s">
        <v>289</v>
      </c>
      <c r="C154" s="60" t="s">
        <v>341</v>
      </c>
      <c r="D154" s="44" t="s">
        <v>305</v>
      </c>
      <c r="E154" s="78" t="s">
        <v>290</v>
      </c>
      <c r="F154" s="64" t="s">
        <v>29</v>
      </c>
      <c r="G154" s="55">
        <v>35000</v>
      </c>
      <c r="H154" s="52">
        <v>0</v>
      </c>
      <c r="I154" s="48">
        <f t="shared" si="114"/>
        <v>1004.5</v>
      </c>
      <c r="J154" s="49">
        <f t="shared" si="115"/>
        <v>2485</v>
      </c>
      <c r="K154" s="50">
        <f t="shared" si="105"/>
        <v>385.00000000000006</v>
      </c>
      <c r="L154" s="50">
        <f t="shared" si="116"/>
        <v>1064</v>
      </c>
      <c r="M154" s="59">
        <f t="shared" si="104"/>
        <v>2481.5</v>
      </c>
      <c r="N154" s="56">
        <v>0</v>
      </c>
      <c r="O154" s="52">
        <f t="shared" si="100"/>
        <v>2068.5</v>
      </c>
      <c r="P154" s="49">
        <f t="shared" si="117"/>
        <v>5351.5</v>
      </c>
      <c r="Q154" s="52">
        <f t="shared" si="118"/>
        <v>32931.5</v>
      </c>
      <c r="R154" s="11"/>
      <c r="S154" s="11"/>
    </row>
    <row r="155" spans="1:20" s="12" customFormat="1" ht="21" x14ac:dyDescent="0.35">
      <c r="A155" s="64">
        <v>129</v>
      </c>
      <c r="B155" s="44" t="s">
        <v>254</v>
      </c>
      <c r="C155" s="44" t="s">
        <v>341</v>
      </c>
      <c r="D155" s="44" t="s">
        <v>305</v>
      </c>
      <c r="E155" s="44" t="s">
        <v>298</v>
      </c>
      <c r="F155" s="45" t="s">
        <v>29</v>
      </c>
      <c r="G155" s="55">
        <v>25000</v>
      </c>
      <c r="H155" s="47">
        <v>0</v>
      </c>
      <c r="I155" s="48">
        <f>G155*2.87/100</f>
        <v>717.5</v>
      </c>
      <c r="J155" s="49">
        <f>G155*7.1/100</f>
        <v>1775</v>
      </c>
      <c r="K155" s="50">
        <f t="shared" si="105"/>
        <v>275</v>
      </c>
      <c r="L155" s="50">
        <f>G155*3.04/100</f>
        <v>760</v>
      </c>
      <c r="M155" s="59">
        <f t="shared" si="104"/>
        <v>1772.5000000000002</v>
      </c>
      <c r="N155" s="56">
        <v>0</v>
      </c>
      <c r="O155" s="52">
        <f t="shared" si="100"/>
        <v>1477.5</v>
      </c>
      <c r="P155" s="49">
        <f>J155+K155+M155</f>
        <v>3822.5</v>
      </c>
      <c r="Q155" s="52">
        <f>G155-O155</f>
        <v>23522.5</v>
      </c>
      <c r="R155" s="11"/>
      <c r="S155" s="11"/>
    </row>
    <row r="156" spans="1:20" s="12" customFormat="1" ht="21" x14ac:dyDescent="0.35">
      <c r="A156" s="64">
        <v>130</v>
      </c>
      <c r="B156" s="44" t="s">
        <v>100</v>
      </c>
      <c r="C156" s="44" t="s">
        <v>341</v>
      </c>
      <c r="D156" s="44" t="s">
        <v>305</v>
      </c>
      <c r="E156" s="44" t="s">
        <v>273</v>
      </c>
      <c r="F156" s="45" t="s">
        <v>29</v>
      </c>
      <c r="G156" s="55">
        <v>35000</v>
      </c>
      <c r="H156" s="47">
        <v>0</v>
      </c>
      <c r="I156" s="48">
        <f>G156*2.87/100</f>
        <v>1004.5</v>
      </c>
      <c r="J156" s="49">
        <f>G156*7.1/100</f>
        <v>2485</v>
      </c>
      <c r="K156" s="50">
        <f t="shared" si="105"/>
        <v>385.00000000000006</v>
      </c>
      <c r="L156" s="50">
        <f>G156*3.04/100</f>
        <v>1064</v>
      </c>
      <c r="M156" s="59">
        <f t="shared" si="104"/>
        <v>2481.5</v>
      </c>
      <c r="N156" s="56">
        <v>0</v>
      </c>
      <c r="O156" s="52">
        <f>H156+I156+L156+N156</f>
        <v>2068.5</v>
      </c>
      <c r="P156" s="52">
        <f>J156+K156+M156</f>
        <v>5351.5</v>
      </c>
      <c r="Q156" s="52">
        <f>G156-O156</f>
        <v>32931.5</v>
      </c>
      <c r="R156" s="11"/>
      <c r="S156" s="11"/>
    </row>
    <row r="157" spans="1:20" s="12" customFormat="1" ht="24.75" customHeight="1" x14ac:dyDescent="0.35">
      <c r="A157" s="64">
        <v>131</v>
      </c>
      <c r="B157" s="60" t="s">
        <v>241</v>
      </c>
      <c r="C157" s="60" t="s">
        <v>341</v>
      </c>
      <c r="D157" s="44" t="s">
        <v>305</v>
      </c>
      <c r="E157" s="60" t="s">
        <v>242</v>
      </c>
      <c r="F157" s="45" t="s">
        <v>29</v>
      </c>
      <c r="G157" s="55">
        <v>31000</v>
      </c>
      <c r="H157" s="52">
        <v>0</v>
      </c>
      <c r="I157" s="48">
        <f>G157*2.87/100</f>
        <v>889.7</v>
      </c>
      <c r="J157" s="49">
        <f>G157*7.1/100</f>
        <v>2201</v>
      </c>
      <c r="K157" s="50">
        <f t="shared" si="105"/>
        <v>341.00000000000006</v>
      </c>
      <c r="L157" s="50">
        <f>G157*3.04/100</f>
        <v>942.4</v>
      </c>
      <c r="M157" s="59">
        <f t="shared" si="104"/>
        <v>2197.9</v>
      </c>
      <c r="N157" s="56">
        <v>1190.1199999999999</v>
      </c>
      <c r="O157" s="52">
        <f>H157+I157+L157+N157</f>
        <v>3022.22</v>
      </c>
      <c r="P157" s="52">
        <f>J157+K157+M157</f>
        <v>4739.8999999999996</v>
      </c>
      <c r="Q157" s="52">
        <f>G157-O157</f>
        <v>27977.78</v>
      </c>
      <c r="R157" s="11"/>
      <c r="S157" s="11"/>
    </row>
    <row r="158" spans="1:20" s="12" customFormat="1" ht="27.75" customHeight="1" x14ac:dyDescent="0.2">
      <c r="A158" s="217" t="s">
        <v>168</v>
      </c>
      <c r="B158" s="217"/>
      <c r="C158" s="217"/>
      <c r="D158" s="217"/>
      <c r="E158" s="217"/>
      <c r="F158" s="45"/>
      <c r="G158" s="118">
        <f>SUM(G104:G157)</f>
        <v>2607000</v>
      </c>
      <c r="H158" s="118">
        <f>SUM(H104:H157)</f>
        <v>124610.70999999998</v>
      </c>
      <c r="I158" s="118">
        <f t="shared" ref="I158:Q158" si="119">SUM(I104:I157)</f>
        <v>74820.899999999892</v>
      </c>
      <c r="J158" s="118">
        <f t="shared" si="119"/>
        <v>185097</v>
      </c>
      <c r="K158" s="118">
        <f t="shared" si="119"/>
        <v>24813.8</v>
      </c>
      <c r="L158" s="118">
        <f t="shared" si="119"/>
        <v>77915.199999999997</v>
      </c>
      <c r="M158" s="118">
        <f t="shared" si="119"/>
        <v>181716.69999999978</v>
      </c>
      <c r="N158" s="118">
        <f t="shared" si="119"/>
        <v>23802.399999999994</v>
      </c>
      <c r="O158" s="118">
        <f t="shared" si="119"/>
        <v>297012.20999999985</v>
      </c>
      <c r="P158" s="118">
        <f t="shared" si="119"/>
        <v>391627.50000000035</v>
      </c>
      <c r="Q158" s="118">
        <f t="shared" si="119"/>
        <v>2305850.7899999977</v>
      </c>
      <c r="R158" s="11"/>
      <c r="S158" s="11"/>
      <c r="T158" s="29"/>
    </row>
    <row r="159" spans="1:20" s="12" customFormat="1" ht="41.25" customHeight="1" x14ac:dyDescent="0.2">
      <c r="A159" s="214" t="s">
        <v>312</v>
      </c>
      <c r="B159" s="215"/>
      <c r="C159" s="215"/>
      <c r="D159" s="215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6"/>
      <c r="R159" s="11"/>
      <c r="S159" s="11"/>
    </row>
    <row r="160" spans="1:20" s="12" customFormat="1" ht="43.5" customHeight="1" x14ac:dyDescent="0.35">
      <c r="A160" s="64">
        <v>132</v>
      </c>
      <c r="B160" s="44" t="s">
        <v>149</v>
      </c>
      <c r="C160" s="44" t="s">
        <v>340</v>
      </c>
      <c r="D160" s="44" t="s">
        <v>312</v>
      </c>
      <c r="E160" s="169" t="s">
        <v>345</v>
      </c>
      <c r="F160" s="45" t="s">
        <v>29</v>
      </c>
      <c r="G160" s="55">
        <v>140000</v>
      </c>
      <c r="H160" s="47">
        <v>21216.84</v>
      </c>
      <c r="I160" s="48">
        <f t="shared" ref="I160:I182" si="120">G160*2.87/100</f>
        <v>4018</v>
      </c>
      <c r="J160" s="49">
        <f t="shared" ref="J160:J182" si="121">G160*7.1/100</f>
        <v>9940</v>
      </c>
      <c r="K160" s="153">
        <f t="shared" ref="K160:K178" si="122">62400*1.1%</f>
        <v>686.40000000000009</v>
      </c>
      <c r="L160" s="50">
        <f>+G160*3.04%</f>
        <v>4256</v>
      </c>
      <c r="M160" s="59">
        <f t="shared" ref="M160:M182" si="123">+G160*7.09%</f>
        <v>9926</v>
      </c>
      <c r="N160" s="77">
        <v>1190.1199999999999</v>
      </c>
      <c r="O160" s="52">
        <f t="shared" ref="O160:O179" si="124">H160+I160+L160+N160</f>
        <v>30680.959999999999</v>
      </c>
      <c r="P160" s="52">
        <f t="shared" ref="P160:P182" si="125">J160+K160+M160</f>
        <v>20552.400000000001</v>
      </c>
      <c r="Q160" s="52">
        <f t="shared" ref="Q160:Q179" si="126">G160-O160</f>
        <v>109319.04000000001</v>
      </c>
      <c r="R160" s="11"/>
      <c r="S160" s="11"/>
    </row>
    <row r="161" spans="1:19" s="12" customFormat="1" ht="43.5" customHeight="1" x14ac:dyDescent="0.35">
      <c r="A161" s="64">
        <v>133</v>
      </c>
      <c r="B161" s="44" t="s">
        <v>150</v>
      </c>
      <c r="C161" s="44" t="s">
        <v>341</v>
      </c>
      <c r="D161" s="44" t="s">
        <v>312</v>
      </c>
      <c r="E161" s="169" t="s">
        <v>151</v>
      </c>
      <c r="F161" s="45" t="s">
        <v>29</v>
      </c>
      <c r="G161" s="55">
        <v>140000</v>
      </c>
      <c r="H161" s="47">
        <v>20919.310000000001</v>
      </c>
      <c r="I161" s="48">
        <f t="shared" si="120"/>
        <v>4018</v>
      </c>
      <c r="J161" s="49">
        <f t="shared" si="121"/>
        <v>9940</v>
      </c>
      <c r="K161" s="153">
        <f t="shared" si="122"/>
        <v>686.40000000000009</v>
      </c>
      <c r="L161" s="50">
        <f>+G161*3.04%</f>
        <v>4256</v>
      </c>
      <c r="M161" s="59">
        <f t="shared" si="123"/>
        <v>9926</v>
      </c>
      <c r="N161" s="77">
        <v>2380.2399999999998</v>
      </c>
      <c r="O161" s="52">
        <f t="shared" si="124"/>
        <v>31573.550000000003</v>
      </c>
      <c r="P161" s="52">
        <f t="shared" si="125"/>
        <v>20552.400000000001</v>
      </c>
      <c r="Q161" s="52">
        <f t="shared" si="126"/>
        <v>108426.45</v>
      </c>
      <c r="R161" s="11"/>
      <c r="S161" s="11"/>
    </row>
    <row r="162" spans="1:19" s="12" customFormat="1" ht="43.5" customHeight="1" x14ac:dyDescent="0.35">
      <c r="A162" s="64">
        <v>134</v>
      </c>
      <c r="B162" s="44" t="s">
        <v>154</v>
      </c>
      <c r="C162" s="44" t="s">
        <v>340</v>
      </c>
      <c r="D162" s="44" t="s">
        <v>312</v>
      </c>
      <c r="E162" s="169" t="s">
        <v>326</v>
      </c>
      <c r="F162" s="45" t="s">
        <v>29</v>
      </c>
      <c r="G162" s="55">
        <v>80000</v>
      </c>
      <c r="H162" s="47">
        <v>7400.87</v>
      </c>
      <c r="I162" s="48">
        <f t="shared" si="120"/>
        <v>2296</v>
      </c>
      <c r="J162" s="49">
        <f t="shared" si="121"/>
        <v>5680</v>
      </c>
      <c r="K162" s="153">
        <f t="shared" si="122"/>
        <v>686.40000000000009</v>
      </c>
      <c r="L162" s="50">
        <f>G162*3.04/100</f>
        <v>2432</v>
      </c>
      <c r="M162" s="59">
        <f t="shared" si="123"/>
        <v>5672</v>
      </c>
      <c r="N162" s="77">
        <v>0</v>
      </c>
      <c r="O162" s="52">
        <f t="shared" si="124"/>
        <v>12128.869999999999</v>
      </c>
      <c r="P162" s="52">
        <f t="shared" si="125"/>
        <v>12038.4</v>
      </c>
      <c r="Q162" s="52">
        <f t="shared" si="126"/>
        <v>67871.13</v>
      </c>
      <c r="R162" s="11"/>
      <c r="S162" s="11"/>
    </row>
    <row r="163" spans="1:19" s="12" customFormat="1" ht="43.5" customHeight="1" x14ac:dyDescent="0.35">
      <c r="A163" s="64">
        <v>135</v>
      </c>
      <c r="B163" s="44" t="s">
        <v>164</v>
      </c>
      <c r="C163" s="44" t="s">
        <v>340</v>
      </c>
      <c r="D163" s="44" t="s">
        <v>312</v>
      </c>
      <c r="E163" s="169" t="s">
        <v>314</v>
      </c>
      <c r="F163" s="45" t="s">
        <v>29</v>
      </c>
      <c r="G163" s="55">
        <v>120000</v>
      </c>
      <c r="H163" s="47">
        <v>16214.81</v>
      </c>
      <c r="I163" s="48">
        <f t="shared" si="120"/>
        <v>3444</v>
      </c>
      <c r="J163" s="49">
        <f t="shared" si="121"/>
        <v>8520</v>
      </c>
      <c r="K163" s="153">
        <f t="shared" si="122"/>
        <v>686.40000000000009</v>
      </c>
      <c r="L163" s="50">
        <f t="shared" ref="L163:L179" si="127">G163*3.04/100</f>
        <v>3648</v>
      </c>
      <c r="M163" s="59">
        <f t="shared" si="123"/>
        <v>8508</v>
      </c>
      <c r="N163" s="77">
        <f>1190.12*2</f>
        <v>2380.2399999999998</v>
      </c>
      <c r="O163" s="52">
        <f t="shared" si="124"/>
        <v>25687.049999999996</v>
      </c>
      <c r="P163" s="52">
        <f t="shared" si="125"/>
        <v>17714.400000000001</v>
      </c>
      <c r="Q163" s="52">
        <f t="shared" si="126"/>
        <v>94312.950000000012</v>
      </c>
      <c r="R163" s="11"/>
      <c r="S163" s="11"/>
    </row>
    <row r="164" spans="1:19" s="12" customFormat="1" ht="28.5" customHeight="1" x14ac:dyDescent="0.35">
      <c r="A164" s="64">
        <v>136</v>
      </c>
      <c r="B164" s="44" t="s">
        <v>243</v>
      </c>
      <c r="C164" s="44" t="s">
        <v>341</v>
      </c>
      <c r="D164" s="44" t="s">
        <v>312</v>
      </c>
      <c r="E164" s="169" t="s">
        <v>244</v>
      </c>
      <c r="F164" s="45" t="s">
        <v>29</v>
      </c>
      <c r="G164" s="55">
        <v>140000</v>
      </c>
      <c r="H164" s="47">
        <v>21216.84</v>
      </c>
      <c r="I164" s="48">
        <f>G164*2.87/100</f>
        <v>4018</v>
      </c>
      <c r="J164" s="49">
        <f>G164*7.1/100</f>
        <v>9940</v>
      </c>
      <c r="K164" s="153">
        <f t="shared" si="122"/>
        <v>686.40000000000009</v>
      </c>
      <c r="L164" s="50">
        <f>+G164*3.04%</f>
        <v>4256</v>
      </c>
      <c r="M164" s="59">
        <f t="shared" si="123"/>
        <v>9926</v>
      </c>
      <c r="N164" s="77">
        <v>1190.1199999999999</v>
      </c>
      <c r="O164" s="52">
        <f>+H164+I164+L164+N164</f>
        <v>30680.959999999999</v>
      </c>
      <c r="P164" s="52">
        <f>J164+K164+M164</f>
        <v>20552.400000000001</v>
      </c>
      <c r="Q164" s="52">
        <f>+G164-O164</f>
        <v>109319.04000000001</v>
      </c>
      <c r="R164" s="11"/>
      <c r="S164" s="11"/>
    </row>
    <row r="165" spans="1:19" s="12" customFormat="1" ht="43.5" customHeight="1" x14ac:dyDescent="0.35">
      <c r="A165" s="64">
        <v>137</v>
      </c>
      <c r="B165" s="44" t="s">
        <v>153</v>
      </c>
      <c r="C165" s="44" t="s">
        <v>341</v>
      </c>
      <c r="D165" s="44" t="s">
        <v>312</v>
      </c>
      <c r="E165" s="169" t="s">
        <v>326</v>
      </c>
      <c r="F165" s="45" t="s">
        <v>29</v>
      </c>
      <c r="G165" s="55">
        <v>80000</v>
      </c>
      <c r="H165" s="47">
        <v>7400.87</v>
      </c>
      <c r="I165" s="48">
        <f t="shared" si="120"/>
        <v>2296</v>
      </c>
      <c r="J165" s="49">
        <f t="shared" si="121"/>
        <v>5680</v>
      </c>
      <c r="K165" s="153">
        <f t="shared" si="122"/>
        <v>686.40000000000009</v>
      </c>
      <c r="L165" s="50">
        <f t="shared" si="127"/>
        <v>2432</v>
      </c>
      <c r="M165" s="59">
        <f t="shared" si="123"/>
        <v>5672</v>
      </c>
      <c r="N165" s="77">
        <v>0</v>
      </c>
      <c r="O165" s="52">
        <f t="shared" si="124"/>
        <v>12128.869999999999</v>
      </c>
      <c r="P165" s="52">
        <f t="shared" si="125"/>
        <v>12038.4</v>
      </c>
      <c r="Q165" s="52">
        <f t="shared" si="126"/>
        <v>67871.13</v>
      </c>
      <c r="R165" s="11"/>
      <c r="S165" s="11"/>
    </row>
    <row r="166" spans="1:19" s="12" customFormat="1" ht="43.5" customHeight="1" x14ac:dyDescent="0.35">
      <c r="A166" s="64">
        <v>138</v>
      </c>
      <c r="B166" s="44" t="s">
        <v>152</v>
      </c>
      <c r="C166" s="44" t="s">
        <v>340</v>
      </c>
      <c r="D166" s="44" t="s">
        <v>312</v>
      </c>
      <c r="E166" s="169" t="s">
        <v>326</v>
      </c>
      <c r="F166" s="45" t="s">
        <v>29</v>
      </c>
      <c r="G166" s="55">
        <v>80000</v>
      </c>
      <c r="H166" s="47">
        <v>7400.87</v>
      </c>
      <c r="I166" s="48">
        <f t="shared" si="120"/>
        <v>2296</v>
      </c>
      <c r="J166" s="49">
        <f t="shared" si="121"/>
        <v>5680</v>
      </c>
      <c r="K166" s="153">
        <f t="shared" si="122"/>
        <v>686.40000000000009</v>
      </c>
      <c r="L166" s="50">
        <f t="shared" si="127"/>
        <v>2432</v>
      </c>
      <c r="M166" s="59">
        <f t="shared" si="123"/>
        <v>5672</v>
      </c>
      <c r="N166" s="77">
        <v>0</v>
      </c>
      <c r="O166" s="52">
        <f t="shared" si="124"/>
        <v>12128.869999999999</v>
      </c>
      <c r="P166" s="52">
        <f t="shared" si="125"/>
        <v>12038.4</v>
      </c>
      <c r="Q166" s="52">
        <f t="shared" si="126"/>
        <v>67871.13</v>
      </c>
      <c r="R166" s="11"/>
      <c r="S166" s="11"/>
    </row>
    <row r="167" spans="1:19" s="12" customFormat="1" ht="43.5" customHeight="1" x14ac:dyDescent="0.35">
      <c r="A167" s="64">
        <v>139</v>
      </c>
      <c r="B167" s="44" t="s">
        <v>156</v>
      </c>
      <c r="C167" s="44" t="s">
        <v>340</v>
      </c>
      <c r="D167" s="44" t="s">
        <v>312</v>
      </c>
      <c r="E167" s="169" t="s">
        <v>326</v>
      </c>
      <c r="F167" s="45" t="s">
        <v>29</v>
      </c>
      <c r="G167" s="55">
        <v>80000</v>
      </c>
      <c r="H167" s="47">
        <v>7400.87</v>
      </c>
      <c r="I167" s="48">
        <f t="shared" si="120"/>
        <v>2296</v>
      </c>
      <c r="J167" s="49">
        <f t="shared" si="121"/>
        <v>5680</v>
      </c>
      <c r="K167" s="153">
        <f t="shared" si="122"/>
        <v>686.40000000000009</v>
      </c>
      <c r="L167" s="50">
        <f t="shared" si="127"/>
        <v>2432</v>
      </c>
      <c r="M167" s="59">
        <f t="shared" si="123"/>
        <v>5672</v>
      </c>
      <c r="N167" s="77">
        <v>0</v>
      </c>
      <c r="O167" s="52">
        <f t="shared" si="124"/>
        <v>12128.869999999999</v>
      </c>
      <c r="P167" s="52">
        <f t="shared" si="125"/>
        <v>12038.4</v>
      </c>
      <c r="Q167" s="52">
        <f t="shared" si="126"/>
        <v>67871.13</v>
      </c>
      <c r="R167" s="11"/>
      <c r="S167" s="11"/>
    </row>
    <row r="168" spans="1:19" s="12" customFormat="1" ht="43.5" customHeight="1" x14ac:dyDescent="0.35">
      <c r="A168" s="64">
        <v>140</v>
      </c>
      <c r="B168" s="44" t="s">
        <v>157</v>
      </c>
      <c r="C168" s="44" t="s">
        <v>341</v>
      </c>
      <c r="D168" s="44" t="s">
        <v>312</v>
      </c>
      <c r="E168" s="169" t="s">
        <v>336</v>
      </c>
      <c r="F168" s="45" t="s">
        <v>29</v>
      </c>
      <c r="G168" s="55">
        <v>80000</v>
      </c>
      <c r="H168" s="47">
        <v>7103.34</v>
      </c>
      <c r="I168" s="48">
        <f t="shared" si="120"/>
        <v>2296</v>
      </c>
      <c r="J168" s="49">
        <f t="shared" si="121"/>
        <v>5680</v>
      </c>
      <c r="K168" s="153">
        <f t="shared" si="122"/>
        <v>686.40000000000009</v>
      </c>
      <c r="L168" s="50">
        <f t="shared" si="127"/>
        <v>2432</v>
      </c>
      <c r="M168" s="59">
        <f t="shared" si="123"/>
        <v>5672</v>
      </c>
      <c r="N168" s="77">
        <v>1190.1199999999999</v>
      </c>
      <c r="O168" s="52">
        <f t="shared" si="124"/>
        <v>13021.46</v>
      </c>
      <c r="P168" s="52">
        <f t="shared" si="125"/>
        <v>12038.4</v>
      </c>
      <c r="Q168" s="52">
        <f t="shared" si="126"/>
        <v>66978.540000000008</v>
      </c>
      <c r="R168" s="11"/>
      <c r="S168" s="11"/>
    </row>
    <row r="169" spans="1:19" s="12" customFormat="1" ht="43.5" customHeight="1" x14ac:dyDescent="0.35">
      <c r="A169" s="64">
        <v>141</v>
      </c>
      <c r="B169" s="44" t="s">
        <v>155</v>
      </c>
      <c r="C169" s="44" t="s">
        <v>341</v>
      </c>
      <c r="D169" s="44" t="s">
        <v>312</v>
      </c>
      <c r="E169" s="169" t="s">
        <v>336</v>
      </c>
      <c r="F169" s="45" t="s">
        <v>29</v>
      </c>
      <c r="G169" s="55">
        <v>80000</v>
      </c>
      <c r="H169" s="47">
        <v>7400.87</v>
      </c>
      <c r="I169" s="48">
        <f t="shared" si="120"/>
        <v>2296</v>
      </c>
      <c r="J169" s="49">
        <f t="shared" si="121"/>
        <v>5680</v>
      </c>
      <c r="K169" s="153">
        <f t="shared" si="122"/>
        <v>686.40000000000009</v>
      </c>
      <c r="L169" s="50">
        <f t="shared" si="127"/>
        <v>2432</v>
      </c>
      <c r="M169" s="59">
        <f t="shared" si="123"/>
        <v>5672</v>
      </c>
      <c r="N169" s="77">
        <v>0</v>
      </c>
      <c r="O169" s="52">
        <f t="shared" si="124"/>
        <v>12128.869999999999</v>
      </c>
      <c r="P169" s="52">
        <f t="shared" si="125"/>
        <v>12038.4</v>
      </c>
      <c r="Q169" s="52">
        <f t="shared" si="126"/>
        <v>67871.13</v>
      </c>
      <c r="R169" s="11"/>
      <c r="S169" s="11"/>
    </row>
    <row r="170" spans="1:19" s="12" customFormat="1" ht="43.5" customHeight="1" x14ac:dyDescent="0.35">
      <c r="A170" s="64">
        <v>142</v>
      </c>
      <c r="B170" s="44" t="s">
        <v>163</v>
      </c>
      <c r="C170" s="44" t="s">
        <v>341</v>
      </c>
      <c r="D170" s="44" t="s">
        <v>312</v>
      </c>
      <c r="E170" s="169" t="s">
        <v>315</v>
      </c>
      <c r="F170" s="45" t="s">
        <v>29</v>
      </c>
      <c r="G170" s="55">
        <v>75000</v>
      </c>
      <c r="H170" s="47">
        <v>6309.38</v>
      </c>
      <c r="I170" s="48">
        <f t="shared" si="120"/>
        <v>2152.5</v>
      </c>
      <c r="J170" s="49">
        <f t="shared" si="121"/>
        <v>5325</v>
      </c>
      <c r="K170" s="153">
        <f t="shared" si="122"/>
        <v>686.40000000000009</v>
      </c>
      <c r="L170" s="50">
        <f t="shared" si="127"/>
        <v>2280</v>
      </c>
      <c r="M170" s="59">
        <f t="shared" si="123"/>
        <v>5317.5</v>
      </c>
      <c r="N170" s="77">
        <v>0</v>
      </c>
      <c r="O170" s="52">
        <f t="shared" si="124"/>
        <v>10741.880000000001</v>
      </c>
      <c r="P170" s="52">
        <f t="shared" si="125"/>
        <v>11328.9</v>
      </c>
      <c r="Q170" s="52">
        <f t="shared" si="126"/>
        <v>64258.119999999995</v>
      </c>
      <c r="R170" s="11"/>
      <c r="S170" s="11"/>
    </row>
    <row r="171" spans="1:19" s="12" customFormat="1" ht="33.75" customHeight="1" x14ac:dyDescent="0.35">
      <c r="A171" s="64">
        <v>143</v>
      </c>
      <c r="B171" s="44" t="s">
        <v>159</v>
      </c>
      <c r="C171" s="44" t="s">
        <v>340</v>
      </c>
      <c r="D171" s="44" t="s">
        <v>312</v>
      </c>
      <c r="E171" s="169" t="s">
        <v>315</v>
      </c>
      <c r="F171" s="45" t="s">
        <v>29</v>
      </c>
      <c r="G171" s="55">
        <v>75000</v>
      </c>
      <c r="H171" s="47">
        <v>6309.38</v>
      </c>
      <c r="I171" s="48">
        <f t="shared" si="120"/>
        <v>2152.5</v>
      </c>
      <c r="J171" s="49">
        <f t="shared" si="121"/>
        <v>5325</v>
      </c>
      <c r="K171" s="153">
        <f t="shared" si="122"/>
        <v>686.40000000000009</v>
      </c>
      <c r="L171" s="50">
        <f t="shared" si="127"/>
        <v>2280</v>
      </c>
      <c r="M171" s="59">
        <f t="shared" si="123"/>
        <v>5317.5</v>
      </c>
      <c r="N171" s="77">
        <v>0</v>
      </c>
      <c r="O171" s="52">
        <f t="shared" si="124"/>
        <v>10741.880000000001</v>
      </c>
      <c r="P171" s="52">
        <f t="shared" si="125"/>
        <v>11328.9</v>
      </c>
      <c r="Q171" s="52">
        <f t="shared" si="126"/>
        <v>64258.119999999995</v>
      </c>
      <c r="R171" s="11"/>
      <c r="S171" s="11"/>
    </row>
    <row r="172" spans="1:19" s="12" customFormat="1" ht="28.5" customHeight="1" x14ac:dyDescent="0.35">
      <c r="A172" s="64">
        <v>144</v>
      </c>
      <c r="B172" s="44" t="s">
        <v>166</v>
      </c>
      <c r="C172" s="44" t="s">
        <v>341</v>
      </c>
      <c r="D172" s="44" t="s">
        <v>312</v>
      </c>
      <c r="E172" s="169" t="s">
        <v>315</v>
      </c>
      <c r="F172" s="45" t="s">
        <v>29</v>
      </c>
      <c r="G172" s="55">
        <v>75000</v>
      </c>
      <c r="H172" s="47">
        <v>6071.35</v>
      </c>
      <c r="I172" s="48">
        <f t="shared" si="120"/>
        <v>2152.5</v>
      </c>
      <c r="J172" s="49">
        <f t="shared" si="121"/>
        <v>5325</v>
      </c>
      <c r="K172" s="153">
        <f t="shared" si="122"/>
        <v>686.40000000000009</v>
      </c>
      <c r="L172" s="50">
        <f t="shared" si="127"/>
        <v>2280</v>
      </c>
      <c r="M172" s="59">
        <f t="shared" si="123"/>
        <v>5317.5</v>
      </c>
      <c r="N172" s="77">
        <v>1190.1199999999999</v>
      </c>
      <c r="O172" s="52">
        <f t="shared" si="124"/>
        <v>11693.970000000001</v>
      </c>
      <c r="P172" s="52">
        <f t="shared" si="125"/>
        <v>11328.9</v>
      </c>
      <c r="Q172" s="52">
        <f t="shared" si="126"/>
        <v>63306.03</v>
      </c>
      <c r="R172" s="11"/>
      <c r="S172" s="11"/>
    </row>
    <row r="173" spans="1:19" s="12" customFormat="1" ht="26.25" customHeight="1" x14ac:dyDescent="0.35">
      <c r="A173" s="64">
        <v>145</v>
      </c>
      <c r="B173" s="44" t="s">
        <v>167</v>
      </c>
      <c r="C173" s="44" t="s">
        <v>341</v>
      </c>
      <c r="D173" s="44" t="s">
        <v>312</v>
      </c>
      <c r="E173" s="169" t="s">
        <v>315</v>
      </c>
      <c r="F173" s="45" t="s">
        <v>29</v>
      </c>
      <c r="G173" s="55">
        <v>70000</v>
      </c>
      <c r="H173" s="47">
        <v>5368.48</v>
      </c>
      <c r="I173" s="48">
        <f t="shared" si="120"/>
        <v>2009</v>
      </c>
      <c r="J173" s="49">
        <f t="shared" si="121"/>
        <v>4970</v>
      </c>
      <c r="K173" s="153">
        <f t="shared" si="122"/>
        <v>686.40000000000009</v>
      </c>
      <c r="L173" s="50">
        <f t="shared" si="127"/>
        <v>2128</v>
      </c>
      <c r="M173" s="59">
        <f t="shared" si="123"/>
        <v>4963</v>
      </c>
      <c r="N173" s="77">
        <v>0</v>
      </c>
      <c r="O173" s="52">
        <f t="shared" si="124"/>
        <v>9505.48</v>
      </c>
      <c r="P173" s="52">
        <f t="shared" si="125"/>
        <v>10619.4</v>
      </c>
      <c r="Q173" s="52">
        <f t="shared" si="126"/>
        <v>60494.520000000004</v>
      </c>
      <c r="R173" s="11"/>
      <c r="S173" s="11"/>
    </row>
    <row r="174" spans="1:19" s="12" customFormat="1" ht="33.75" customHeight="1" x14ac:dyDescent="0.35">
      <c r="A174" s="64">
        <v>146</v>
      </c>
      <c r="B174" s="44" t="s">
        <v>162</v>
      </c>
      <c r="C174" s="44" t="s">
        <v>341</v>
      </c>
      <c r="D174" s="44" t="s">
        <v>312</v>
      </c>
      <c r="E174" s="169" t="s">
        <v>315</v>
      </c>
      <c r="F174" s="45" t="s">
        <v>29</v>
      </c>
      <c r="G174" s="55">
        <v>70000</v>
      </c>
      <c r="H174" s="47">
        <v>4892.43</v>
      </c>
      <c r="I174" s="48">
        <f t="shared" si="120"/>
        <v>2009</v>
      </c>
      <c r="J174" s="49">
        <f t="shared" si="121"/>
        <v>4970</v>
      </c>
      <c r="K174" s="153">
        <f t="shared" si="122"/>
        <v>686.40000000000009</v>
      </c>
      <c r="L174" s="50">
        <f t="shared" si="127"/>
        <v>2128</v>
      </c>
      <c r="M174" s="59">
        <f t="shared" si="123"/>
        <v>4963</v>
      </c>
      <c r="N174" s="77">
        <v>2380.2399999999998</v>
      </c>
      <c r="O174" s="52">
        <f t="shared" si="124"/>
        <v>11409.67</v>
      </c>
      <c r="P174" s="52">
        <f t="shared" si="125"/>
        <v>10619.4</v>
      </c>
      <c r="Q174" s="52">
        <f t="shared" si="126"/>
        <v>58590.33</v>
      </c>
      <c r="R174" s="11"/>
      <c r="S174" s="11"/>
    </row>
    <row r="175" spans="1:19" s="12" customFormat="1" ht="43.5" customHeight="1" x14ac:dyDescent="0.35">
      <c r="A175" s="64">
        <v>147</v>
      </c>
      <c r="B175" s="44" t="s">
        <v>161</v>
      </c>
      <c r="C175" s="44" t="s">
        <v>341</v>
      </c>
      <c r="D175" s="44" t="s">
        <v>312</v>
      </c>
      <c r="E175" s="169" t="s">
        <v>315</v>
      </c>
      <c r="F175" s="45" t="s">
        <v>29</v>
      </c>
      <c r="G175" s="55">
        <v>70000</v>
      </c>
      <c r="H175" s="47">
        <v>5368.48</v>
      </c>
      <c r="I175" s="48">
        <f t="shared" si="120"/>
        <v>2009</v>
      </c>
      <c r="J175" s="49">
        <f t="shared" si="121"/>
        <v>4970</v>
      </c>
      <c r="K175" s="153">
        <f t="shared" si="122"/>
        <v>686.40000000000009</v>
      </c>
      <c r="L175" s="50">
        <f t="shared" si="127"/>
        <v>2128</v>
      </c>
      <c r="M175" s="59">
        <f t="shared" si="123"/>
        <v>4963</v>
      </c>
      <c r="N175" s="77">
        <v>0</v>
      </c>
      <c r="O175" s="52">
        <f t="shared" si="124"/>
        <v>9505.48</v>
      </c>
      <c r="P175" s="52">
        <f t="shared" si="125"/>
        <v>10619.4</v>
      </c>
      <c r="Q175" s="52">
        <f t="shared" si="126"/>
        <v>60494.520000000004</v>
      </c>
      <c r="R175" s="11"/>
      <c r="S175" s="11"/>
    </row>
    <row r="176" spans="1:19" s="12" customFormat="1" ht="43.5" customHeight="1" x14ac:dyDescent="0.35">
      <c r="A176" s="64">
        <v>148</v>
      </c>
      <c r="B176" s="44" t="s">
        <v>160</v>
      </c>
      <c r="C176" s="44" t="s">
        <v>341</v>
      </c>
      <c r="D176" s="44" t="s">
        <v>312</v>
      </c>
      <c r="E176" s="169" t="s">
        <v>315</v>
      </c>
      <c r="F176" s="45" t="s">
        <v>29</v>
      </c>
      <c r="G176" s="55">
        <v>70000</v>
      </c>
      <c r="H176" s="47">
        <v>4892.43</v>
      </c>
      <c r="I176" s="48">
        <f t="shared" si="120"/>
        <v>2009</v>
      </c>
      <c r="J176" s="49">
        <f t="shared" si="121"/>
        <v>4970</v>
      </c>
      <c r="K176" s="153">
        <f t="shared" si="122"/>
        <v>686.40000000000009</v>
      </c>
      <c r="L176" s="50">
        <f t="shared" si="127"/>
        <v>2128</v>
      </c>
      <c r="M176" s="59">
        <f t="shared" si="123"/>
        <v>4963</v>
      </c>
      <c r="N176" s="77">
        <v>2380.2399999999998</v>
      </c>
      <c r="O176" s="52">
        <f t="shared" si="124"/>
        <v>11409.67</v>
      </c>
      <c r="P176" s="52">
        <f t="shared" si="125"/>
        <v>10619.4</v>
      </c>
      <c r="Q176" s="52">
        <f t="shared" si="126"/>
        <v>58590.33</v>
      </c>
      <c r="R176" s="11"/>
      <c r="S176" s="11"/>
    </row>
    <row r="177" spans="1:19" s="12" customFormat="1" ht="43.5" customHeight="1" x14ac:dyDescent="0.35">
      <c r="A177" s="64">
        <v>149</v>
      </c>
      <c r="B177" s="44" t="s">
        <v>329</v>
      </c>
      <c r="C177" s="44" t="s">
        <v>340</v>
      </c>
      <c r="D177" s="44" t="s">
        <v>312</v>
      </c>
      <c r="E177" s="169" t="s">
        <v>315</v>
      </c>
      <c r="F177" s="45" t="s">
        <v>33</v>
      </c>
      <c r="G177" s="55">
        <v>70000</v>
      </c>
      <c r="H177" s="47">
        <v>5368.48</v>
      </c>
      <c r="I177" s="48">
        <f>G177*2.87/100</f>
        <v>2009</v>
      </c>
      <c r="J177" s="49">
        <f>G177*7.1/100</f>
        <v>4970</v>
      </c>
      <c r="K177" s="153">
        <f t="shared" si="122"/>
        <v>686.40000000000009</v>
      </c>
      <c r="L177" s="50">
        <f>G177*3.04/100</f>
        <v>2128</v>
      </c>
      <c r="M177" s="59">
        <f t="shared" si="123"/>
        <v>4963</v>
      </c>
      <c r="N177" s="77">
        <v>0</v>
      </c>
      <c r="O177" s="52">
        <f>H177+I177+L177+N177</f>
        <v>9505.48</v>
      </c>
      <c r="P177" s="52">
        <f>J177+K177+M177</f>
        <v>10619.4</v>
      </c>
      <c r="Q177" s="52">
        <f>G177-O177</f>
        <v>60494.520000000004</v>
      </c>
      <c r="R177" s="11"/>
      <c r="S177" s="11"/>
    </row>
    <row r="178" spans="1:19" s="12" customFormat="1" ht="43.5" customHeight="1" x14ac:dyDescent="0.35">
      <c r="A178" s="64">
        <v>150</v>
      </c>
      <c r="B178" s="44" t="s">
        <v>158</v>
      </c>
      <c r="C178" s="44" t="s">
        <v>341</v>
      </c>
      <c r="D178" s="44" t="s">
        <v>312</v>
      </c>
      <c r="E178" s="169" t="s">
        <v>316</v>
      </c>
      <c r="F178" s="45" t="s">
        <v>29</v>
      </c>
      <c r="G178" s="55">
        <v>70000</v>
      </c>
      <c r="H178" s="47">
        <v>5368.48</v>
      </c>
      <c r="I178" s="48">
        <f>G178*2.87/100</f>
        <v>2009</v>
      </c>
      <c r="J178" s="49">
        <f>G178*7.1/100</f>
        <v>4970</v>
      </c>
      <c r="K178" s="153">
        <f t="shared" si="122"/>
        <v>686.40000000000009</v>
      </c>
      <c r="L178" s="50">
        <f>G178*3.04/100</f>
        <v>2128</v>
      </c>
      <c r="M178" s="59">
        <f t="shared" si="123"/>
        <v>4963</v>
      </c>
      <c r="N178" s="77">
        <v>0</v>
      </c>
      <c r="O178" s="52">
        <f>H178+I178+L178+N178</f>
        <v>9505.48</v>
      </c>
      <c r="P178" s="52">
        <f>J178+K178+M178</f>
        <v>10619.4</v>
      </c>
      <c r="Q178" s="52">
        <f>G178-O178</f>
        <v>60494.520000000004</v>
      </c>
      <c r="R178" s="11"/>
      <c r="S178" s="11"/>
    </row>
    <row r="179" spans="1:19" s="12" customFormat="1" ht="43.5" customHeight="1" x14ac:dyDescent="0.35">
      <c r="A179" s="64">
        <v>151</v>
      </c>
      <c r="B179" s="44" t="s">
        <v>215</v>
      </c>
      <c r="C179" s="44" t="s">
        <v>341</v>
      </c>
      <c r="D179" s="44" t="s">
        <v>312</v>
      </c>
      <c r="E179" s="169" t="s">
        <v>304</v>
      </c>
      <c r="F179" s="45" t="s">
        <v>29</v>
      </c>
      <c r="G179" s="55">
        <v>35000</v>
      </c>
      <c r="H179" s="47">
        <v>0</v>
      </c>
      <c r="I179" s="48">
        <f t="shared" si="120"/>
        <v>1004.5</v>
      </c>
      <c r="J179" s="49">
        <f t="shared" si="121"/>
        <v>2485</v>
      </c>
      <c r="K179" s="50">
        <f t="shared" ref="K179:K180" si="128">+G179*1.1%</f>
        <v>385.00000000000006</v>
      </c>
      <c r="L179" s="50">
        <f t="shared" si="127"/>
        <v>1064</v>
      </c>
      <c r="M179" s="59">
        <f t="shared" si="123"/>
        <v>2481.5</v>
      </c>
      <c r="N179" s="77">
        <v>0</v>
      </c>
      <c r="O179" s="52">
        <f t="shared" si="124"/>
        <v>2068.5</v>
      </c>
      <c r="P179" s="52">
        <f t="shared" si="125"/>
        <v>5351.5</v>
      </c>
      <c r="Q179" s="52">
        <f t="shared" si="126"/>
        <v>32931.5</v>
      </c>
      <c r="R179" s="11"/>
      <c r="S179" s="11"/>
    </row>
    <row r="180" spans="1:19" s="12" customFormat="1" ht="43.5" customHeight="1" x14ac:dyDescent="0.35">
      <c r="A180" s="64">
        <v>152</v>
      </c>
      <c r="B180" s="44" t="s">
        <v>259</v>
      </c>
      <c r="C180" s="44" t="s">
        <v>341</v>
      </c>
      <c r="D180" s="44" t="s">
        <v>312</v>
      </c>
      <c r="E180" s="169" t="s">
        <v>313</v>
      </c>
      <c r="F180" s="45" t="s">
        <v>29</v>
      </c>
      <c r="G180" s="55">
        <v>33750</v>
      </c>
      <c r="H180" s="47">
        <v>0</v>
      </c>
      <c r="I180" s="48">
        <f t="shared" si="120"/>
        <v>968.625</v>
      </c>
      <c r="J180" s="49">
        <f t="shared" si="121"/>
        <v>2396.25</v>
      </c>
      <c r="K180" s="50">
        <f t="shared" si="128"/>
        <v>371.25000000000006</v>
      </c>
      <c r="L180" s="50">
        <f t="shared" ref="L180:L182" si="129">G180*3.04/100</f>
        <v>1026</v>
      </c>
      <c r="M180" s="59">
        <f t="shared" si="123"/>
        <v>2392.875</v>
      </c>
      <c r="N180" s="77">
        <v>0</v>
      </c>
      <c r="O180" s="52">
        <f>H180+I180+L180+N180</f>
        <v>1994.625</v>
      </c>
      <c r="P180" s="52">
        <f t="shared" si="125"/>
        <v>5160.375</v>
      </c>
      <c r="Q180" s="52">
        <f>G180-O180</f>
        <v>31755.375</v>
      </c>
      <c r="R180" s="11"/>
      <c r="S180" s="11"/>
    </row>
    <row r="181" spans="1:19" s="12" customFormat="1" ht="43.5" customHeight="1" x14ac:dyDescent="0.35">
      <c r="A181" s="197"/>
      <c r="B181" s="44" t="s">
        <v>347</v>
      </c>
      <c r="C181" s="44" t="s">
        <v>341</v>
      </c>
      <c r="D181" s="44" t="s">
        <v>312</v>
      </c>
      <c r="E181" s="198" t="s">
        <v>315</v>
      </c>
      <c r="F181" s="45" t="s">
        <v>33</v>
      </c>
      <c r="G181" s="199">
        <v>70000</v>
      </c>
      <c r="H181" s="200">
        <v>4892.43</v>
      </c>
      <c r="I181" s="201">
        <f t="shared" si="120"/>
        <v>2009</v>
      </c>
      <c r="J181" s="202">
        <f t="shared" si="121"/>
        <v>4970</v>
      </c>
      <c r="K181" s="203">
        <f>62400*1.1%</f>
        <v>686.40000000000009</v>
      </c>
      <c r="L181" s="203">
        <f t="shared" si="129"/>
        <v>2128</v>
      </c>
      <c r="M181" s="204">
        <f t="shared" si="123"/>
        <v>4963</v>
      </c>
      <c r="N181" s="205">
        <v>2380.2399999999998</v>
      </c>
      <c r="O181" s="52">
        <f>H181+I181+L181+N181</f>
        <v>11409.67</v>
      </c>
      <c r="P181" s="52">
        <f t="shared" si="125"/>
        <v>10619.4</v>
      </c>
      <c r="Q181" s="76">
        <f>G181-O181</f>
        <v>58590.33</v>
      </c>
      <c r="R181" s="11"/>
      <c r="S181" s="11"/>
    </row>
    <row r="182" spans="1:19" s="12" customFormat="1" ht="43.5" customHeight="1" x14ac:dyDescent="0.35">
      <c r="A182" s="197"/>
      <c r="B182" s="44" t="s">
        <v>346</v>
      </c>
      <c r="C182" s="44" t="s">
        <v>341</v>
      </c>
      <c r="D182" s="44" t="s">
        <v>312</v>
      </c>
      <c r="E182" s="198" t="s">
        <v>315</v>
      </c>
      <c r="F182" s="45" t="s">
        <v>33</v>
      </c>
      <c r="G182" s="199">
        <v>70000</v>
      </c>
      <c r="H182" s="200">
        <v>5130.45</v>
      </c>
      <c r="I182" s="201">
        <f t="shared" si="120"/>
        <v>2009</v>
      </c>
      <c r="J182" s="202">
        <f t="shared" si="121"/>
        <v>4970</v>
      </c>
      <c r="K182" s="203">
        <f>62400*1.1%</f>
        <v>686.40000000000009</v>
      </c>
      <c r="L182" s="203">
        <f t="shared" si="129"/>
        <v>2128</v>
      </c>
      <c r="M182" s="204">
        <f t="shared" si="123"/>
        <v>4963</v>
      </c>
      <c r="N182" s="205">
        <v>1190.1199999999999</v>
      </c>
      <c r="O182" s="52">
        <f>H182+I182+L182+N182</f>
        <v>10457.57</v>
      </c>
      <c r="P182" s="52">
        <f t="shared" si="125"/>
        <v>10619.4</v>
      </c>
      <c r="Q182" s="76">
        <f>G182-O182</f>
        <v>59542.43</v>
      </c>
      <c r="R182" s="11"/>
      <c r="S182" s="11"/>
    </row>
    <row r="183" spans="1:19" s="12" customFormat="1" ht="26.25" customHeight="1" thickBot="1" x14ac:dyDescent="0.25">
      <c r="A183" s="249" t="s">
        <v>168</v>
      </c>
      <c r="B183" s="250"/>
      <c r="C183" s="250"/>
      <c r="D183" s="250"/>
      <c r="E183" s="251"/>
      <c r="F183" s="57"/>
      <c r="G183" s="58">
        <f>SUM(G160:G182)</f>
        <v>1873750</v>
      </c>
      <c r="H183" s="58">
        <f t="shared" ref="H183:Q183" si="130">SUM(H160:H182)</f>
        <v>183647.26</v>
      </c>
      <c r="I183" s="58">
        <f t="shared" si="130"/>
        <v>53776.625</v>
      </c>
      <c r="J183" s="58">
        <f t="shared" si="130"/>
        <v>133036.25</v>
      </c>
      <c r="K183" s="58">
        <f t="shared" si="130"/>
        <v>15170.649999999996</v>
      </c>
      <c r="L183" s="58">
        <f t="shared" si="130"/>
        <v>56962</v>
      </c>
      <c r="M183" s="58">
        <f t="shared" si="130"/>
        <v>132848.875</v>
      </c>
      <c r="N183" s="58">
        <f t="shared" si="130"/>
        <v>17851.8</v>
      </c>
      <c r="O183" s="58">
        <f t="shared" si="130"/>
        <v>312237.68499999994</v>
      </c>
      <c r="P183" s="58">
        <f t="shared" si="130"/>
        <v>281055.77499999997</v>
      </c>
      <c r="Q183" s="58">
        <f t="shared" si="130"/>
        <v>1561512.3150000002</v>
      </c>
      <c r="R183" s="21"/>
      <c r="S183" s="11"/>
    </row>
    <row r="184" spans="1:19" s="12" customFormat="1" ht="36" customHeight="1" x14ac:dyDescent="0.2">
      <c r="A184" s="211" t="s">
        <v>27</v>
      </c>
      <c r="B184" s="212"/>
      <c r="C184" s="212"/>
      <c r="D184" s="212"/>
      <c r="E184" s="212"/>
      <c r="F184" s="212"/>
      <c r="G184" s="212"/>
      <c r="H184" s="212"/>
      <c r="I184" s="212"/>
      <c r="J184" s="212"/>
      <c r="K184" s="212"/>
      <c r="L184" s="212"/>
      <c r="M184" s="212"/>
      <c r="N184" s="212"/>
      <c r="O184" s="212"/>
      <c r="P184" s="212"/>
      <c r="Q184" s="213"/>
      <c r="R184" s="11"/>
      <c r="S184" s="11"/>
    </row>
    <row r="185" spans="1:19" s="12" customFormat="1" ht="38.25" customHeight="1" x14ac:dyDescent="0.35">
      <c r="A185" s="64">
        <v>153</v>
      </c>
      <c r="B185" s="44" t="s">
        <v>116</v>
      </c>
      <c r="C185" s="44" t="s">
        <v>340</v>
      </c>
      <c r="D185" s="44" t="s">
        <v>27</v>
      </c>
      <c r="E185" s="44" t="s">
        <v>117</v>
      </c>
      <c r="F185" s="45" t="s">
        <v>29</v>
      </c>
      <c r="G185" s="55">
        <v>310000</v>
      </c>
      <c r="H185" s="47">
        <v>62673.02</v>
      </c>
      <c r="I185" s="48">
        <f>+G185*2.87%</f>
        <v>8897</v>
      </c>
      <c r="J185" s="59">
        <f>+G185*7.1%</f>
        <v>22009.999999999996</v>
      </c>
      <c r="K185" s="153">
        <f t="shared" ref="K185:K211" si="131">62400*1.1%</f>
        <v>686.40000000000009</v>
      </c>
      <c r="L185" s="170">
        <f t="shared" ref="L185:L190" si="132">156000*3.04%</f>
        <v>4742.3999999999996</v>
      </c>
      <c r="M185" s="59">
        <f t="shared" ref="M185:M190" si="133">156000*7.09%</f>
        <v>11060.400000000001</v>
      </c>
      <c r="N185" s="51">
        <v>0</v>
      </c>
      <c r="O185" s="52">
        <f t="shared" ref="O185:O216" si="134">H185+I185+L185+N185</f>
        <v>76312.419999999984</v>
      </c>
      <c r="P185" s="52">
        <f t="shared" ref="P185:P214" si="135">J185+K185+M185</f>
        <v>33756.800000000003</v>
      </c>
      <c r="Q185" s="52">
        <f t="shared" ref="Q185:Q216" si="136">G185-O185</f>
        <v>233687.58000000002</v>
      </c>
      <c r="R185" s="11"/>
      <c r="S185" s="11"/>
    </row>
    <row r="186" spans="1:19" s="12" customFormat="1" ht="38.25" customHeight="1" x14ac:dyDescent="0.35">
      <c r="A186" s="64">
        <v>154</v>
      </c>
      <c r="B186" s="44" t="s">
        <v>118</v>
      </c>
      <c r="C186" s="44" t="s">
        <v>340</v>
      </c>
      <c r="D186" s="44" t="s">
        <v>27</v>
      </c>
      <c r="E186" s="44" t="s">
        <v>119</v>
      </c>
      <c r="F186" s="45" t="s">
        <v>29</v>
      </c>
      <c r="G186" s="55">
        <v>175000</v>
      </c>
      <c r="H186" s="47">
        <v>29594.11</v>
      </c>
      <c r="I186" s="48">
        <f>G186*2.87/100</f>
        <v>5022.5</v>
      </c>
      <c r="J186" s="59">
        <f>G186*7.1/100</f>
        <v>12425</v>
      </c>
      <c r="K186" s="153">
        <f t="shared" si="131"/>
        <v>686.40000000000009</v>
      </c>
      <c r="L186" s="170">
        <f t="shared" si="132"/>
        <v>4742.3999999999996</v>
      </c>
      <c r="M186" s="59">
        <f t="shared" si="133"/>
        <v>11060.400000000001</v>
      </c>
      <c r="N186" s="51">
        <v>1190.1199999999999</v>
      </c>
      <c r="O186" s="52">
        <f t="shared" si="134"/>
        <v>40549.130000000005</v>
      </c>
      <c r="P186" s="52">
        <f t="shared" si="135"/>
        <v>24171.800000000003</v>
      </c>
      <c r="Q186" s="52">
        <f t="shared" si="136"/>
        <v>134450.87</v>
      </c>
      <c r="R186" s="11"/>
      <c r="S186" s="11"/>
    </row>
    <row r="187" spans="1:19" s="12" customFormat="1" ht="38.25" customHeight="1" x14ac:dyDescent="0.35">
      <c r="A187" s="64">
        <v>155</v>
      </c>
      <c r="B187" s="44" t="s">
        <v>120</v>
      </c>
      <c r="C187" s="44" t="s">
        <v>340</v>
      </c>
      <c r="D187" s="44" t="s">
        <v>27</v>
      </c>
      <c r="E187" s="44" t="s">
        <v>121</v>
      </c>
      <c r="F187" s="45" t="s">
        <v>29</v>
      </c>
      <c r="G187" s="55">
        <v>175000</v>
      </c>
      <c r="H187" s="47">
        <v>29891.64</v>
      </c>
      <c r="I187" s="48">
        <f t="shared" ref="I187:I216" si="137">G187*2.87/100</f>
        <v>5022.5</v>
      </c>
      <c r="J187" s="59">
        <f t="shared" ref="J187:J216" si="138">G187*7.1/100</f>
        <v>12425</v>
      </c>
      <c r="K187" s="153">
        <f t="shared" si="131"/>
        <v>686.40000000000009</v>
      </c>
      <c r="L187" s="170">
        <f t="shared" si="132"/>
        <v>4742.3999999999996</v>
      </c>
      <c r="M187" s="59">
        <f t="shared" si="133"/>
        <v>11060.400000000001</v>
      </c>
      <c r="N187" s="51">
        <v>0</v>
      </c>
      <c r="O187" s="52">
        <f t="shared" si="134"/>
        <v>39656.54</v>
      </c>
      <c r="P187" s="52">
        <f t="shared" si="135"/>
        <v>24171.800000000003</v>
      </c>
      <c r="Q187" s="52">
        <f t="shared" si="136"/>
        <v>135343.46</v>
      </c>
      <c r="R187" s="11"/>
      <c r="S187" s="11"/>
    </row>
    <row r="188" spans="1:19" s="12" customFormat="1" ht="38.25" customHeight="1" x14ac:dyDescent="0.35">
      <c r="A188" s="64">
        <v>156</v>
      </c>
      <c r="B188" s="44" t="s">
        <v>122</v>
      </c>
      <c r="C188" s="44" t="s">
        <v>340</v>
      </c>
      <c r="D188" s="44" t="s">
        <v>27</v>
      </c>
      <c r="E188" s="44" t="s">
        <v>274</v>
      </c>
      <c r="F188" s="45" t="s">
        <v>29</v>
      </c>
      <c r="G188" s="55">
        <v>175000</v>
      </c>
      <c r="H188" s="47">
        <v>29891.64</v>
      </c>
      <c r="I188" s="48">
        <f t="shared" si="137"/>
        <v>5022.5</v>
      </c>
      <c r="J188" s="59">
        <f t="shared" si="138"/>
        <v>12425</v>
      </c>
      <c r="K188" s="153">
        <f t="shared" si="131"/>
        <v>686.40000000000009</v>
      </c>
      <c r="L188" s="170">
        <f t="shared" si="132"/>
        <v>4742.3999999999996</v>
      </c>
      <c r="M188" s="59">
        <f t="shared" si="133"/>
        <v>11060.400000000001</v>
      </c>
      <c r="N188" s="51">
        <v>0</v>
      </c>
      <c r="O188" s="52">
        <f t="shared" si="134"/>
        <v>39656.54</v>
      </c>
      <c r="P188" s="52">
        <f t="shared" si="135"/>
        <v>24171.800000000003</v>
      </c>
      <c r="Q188" s="52">
        <f t="shared" si="136"/>
        <v>135343.46</v>
      </c>
      <c r="R188" s="11"/>
      <c r="S188" s="11"/>
    </row>
    <row r="189" spans="1:19" s="12" customFormat="1" ht="38.25" customHeight="1" x14ac:dyDescent="0.35">
      <c r="A189" s="64">
        <v>157</v>
      </c>
      <c r="B189" s="44" t="s">
        <v>124</v>
      </c>
      <c r="C189" s="44" t="s">
        <v>340</v>
      </c>
      <c r="D189" s="44" t="s">
        <v>27</v>
      </c>
      <c r="E189" s="44" t="s">
        <v>335</v>
      </c>
      <c r="F189" s="45" t="s">
        <v>29</v>
      </c>
      <c r="G189" s="55">
        <v>175000</v>
      </c>
      <c r="H189" s="47">
        <v>29891.64</v>
      </c>
      <c r="I189" s="48">
        <f>G189*2.87/100</f>
        <v>5022.5</v>
      </c>
      <c r="J189" s="59">
        <f>G189*7.1/100</f>
        <v>12425</v>
      </c>
      <c r="K189" s="153">
        <f t="shared" si="131"/>
        <v>686.40000000000009</v>
      </c>
      <c r="L189" s="170">
        <f t="shared" si="132"/>
        <v>4742.3999999999996</v>
      </c>
      <c r="M189" s="59">
        <f t="shared" si="133"/>
        <v>11060.400000000001</v>
      </c>
      <c r="N189" s="51">
        <v>0</v>
      </c>
      <c r="O189" s="52">
        <f>H189+I189+L189+N189</f>
        <v>39656.54</v>
      </c>
      <c r="P189" s="52">
        <f>J189+K189+M189</f>
        <v>24171.800000000003</v>
      </c>
      <c r="Q189" s="52">
        <f>G189-O189</f>
        <v>135343.46</v>
      </c>
      <c r="R189" s="11"/>
      <c r="S189" s="11"/>
    </row>
    <row r="190" spans="1:19" s="12" customFormat="1" ht="38.25" customHeight="1" x14ac:dyDescent="0.35">
      <c r="A190" s="64">
        <v>158</v>
      </c>
      <c r="B190" s="44" t="s">
        <v>135</v>
      </c>
      <c r="C190" s="44" t="s">
        <v>340</v>
      </c>
      <c r="D190" s="44" t="s">
        <v>27</v>
      </c>
      <c r="E190" s="44" t="s">
        <v>136</v>
      </c>
      <c r="F190" s="45" t="s">
        <v>29</v>
      </c>
      <c r="G190" s="55">
        <v>175000</v>
      </c>
      <c r="H190" s="47">
        <v>29891.64</v>
      </c>
      <c r="I190" s="48">
        <f t="shared" si="137"/>
        <v>5022.5</v>
      </c>
      <c r="J190" s="59">
        <f t="shared" si="138"/>
        <v>12425</v>
      </c>
      <c r="K190" s="153">
        <f t="shared" si="131"/>
        <v>686.40000000000009</v>
      </c>
      <c r="L190" s="170">
        <f t="shared" si="132"/>
        <v>4742.3999999999996</v>
      </c>
      <c r="M190" s="59">
        <f t="shared" si="133"/>
        <v>11060.400000000001</v>
      </c>
      <c r="N190" s="51">
        <v>0</v>
      </c>
      <c r="O190" s="52">
        <f t="shared" si="134"/>
        <v>39656.54</v>
      </c>
      <c r="P190" s="52">
        <f t="shared" si="135"/>
        <v>24171.800000000003</v>
      </c>
      <c r="Q190" s="52">
        <f t="shared" si="136"/>
        <v>135343.46</v>
      </c>
      <c r="R190" s="11"/>
      <c r="S190" s="11"/>
    </row>
    <row r="191" spans="1:19" s="12" customFormat="1" ht="38.25" customHeight="1" x14ac:dyDescent="0.35">
      <c r="A191" s="64">
        <v>159</v>
      </c>
      <c r="B191" s="44" t="s">
        <v>141</v>
      </c>
      <c r="C191" s="44" t="s">
        <v>340</v>
      </c>
      <c r="D191" s="44" t="s">
        <v>27</v>
      </c>
      <c r="E191" s="44" t="s">
        <v>142</v>
      </c>
      <c r="F191" s="45" t="s">
        <v>29</v>
      </c>
      <c r="G191" s="55">
        <v>130000</v>
      </c>
      <c r="H191" s="47">
        <v>18864.59</v>
      </c>
      <c r="I191" s="48">
        <f t="shared" si="137"/>
        <v>3731</v>
      </c>
      <c r="J191" s="59">
        <f t="shared" si="138"/>
        <v>9230</v>
      </c>
      <c r="K191" s="153">
        <f t="shared" si="131"/>
        <v>686.40000000000009</v>
      </c>
      <c r="L191" s="170">
        <f t="shared" ref="L191:L216" si="139">G191*3.04/100</f>
        <v>3952</v>
      </c>
      <c r="M191" s="59">
        <f t="shared" ref="M191:M217" si="140">+G191*7.09%</f>
        <v>9217</v>
      </c>
      <c r="N191" s="51">
        <v>1190.1199999999999</v>
      </c>
      <c r="O191" s="52">
        <f t="shared" si="134"/>
        <v>27737.71</v>
      </c>
      <c r="P191" s="52">
        <f t="shared" si="135"/>
        <v>19133.400000000001</v>
      </c>
      <c r="Q191" s="52">
        <f t="shared" si="136"/>
        <v>102262.29000000001</v>
      </c>
      <c r="R191" s="11"/>
      <c r="S191" s="11"/>
    </row>
    <row r="192" spans="1:19" s="12" customFormat="1" ht="38.25" customHeight="1" x14ac:dyDescent="0.35">
      <c r="A192" s="64">
        <v>160</v>
      </c>
      <c r="B192" s="44" t="s">
        <v>137</v>
      </c>
      <c r="C192" s="44" t="s">
        <v>340</v>
      </c>
      <c r="D192" s="44" t="s">
        <v>27</v>
      </c>
      <c r="E192" s="44" t="s">
        <v>138</v>
      </c>
      <c r="F192" s="45" t="s">
        <v>33</v>
      </c>
      <c r="G192" s="55">
        <v>130000</v>
      </c>
      <c r="H192" s="47">
        <v>18864.59</v>
      </c>
      <c r="I192" s="48">
        <f t="shared" si="137"/>
        <v>3731</v>
      </c>
      <c r="J192" s="59">
        <f t="shared" si="138"/>
        <v>9230</v>
      </c>
      <c r="K192" s="153">
        <f t="shared" si="131"/>
        <v>686.40000000000009</v>
      </c>
      <c r="L192" s="170">
        <f t="shared" si="139"/>
        <v>3952</v>
      </c>
      <c r="M192" s="59">
        <f t="shared" si="140"/>
        <v>9217</v>
      </c>
      <c r="N192" s="51">
        <v>1190.1199999999999</v>
      </c>
      <c r="O192" s="52">
        <f t="shared" si="134"/>
        <v>27737.71</v>
      </c>
      <c r="P192" s="52">
        <f t="shared" si="135"/>
        <v>19133.400000000001</v>
      </c>
      <c r="Q192" s="52">
        <f t="shared" si="136"/>
        <v>102262.29000000001</v>
      </c>
      <c r="R192" s="11"/>
      <c r="S192" s="11"/>
    </row>
    <row r="193" spans="1:19" s="12" customFormat="1" ht="38.25" customHeight="1" x14ac:dyDescent="0.35">
      <c r="A193" s="64">
        <v>161</v>
      </c>
      <c r="B193" s="44" t="s">
        <v>133</v>
      </c>
      <c r="C193" s="44" t="s">
        <v>340</v>
      </c>
      <c r="D193" s="44" t="s">
        <v>27</v>
      </c>
      <c r="E193" s="44" t="s">
        <v>134</v>
      </c>
      <c r="F193" s="45" t="s">
        <v>29</v>
      </c>
      <c r="G193" s="55">
        <v>130000</v>
      </c>
      <c r="H193" s="47">
        <v>19162.12</v>
      </c>
      <c r="I193" s="48">
        <f t="shared" si="137"/>
        <v>3731</v>
      </c>
      <c r="J193" s="59">
        <f t="shared" si="138"/>
        <v>9230</v>
      </c>
      <c r="K193" s="153">
        <f t="shared" si="131"/>
        <v>686.40000000000009</v>
      </c>
      <c r="L193" s="170">
        <f t="shared" si="139"/>
        <v>3952</v>
      </c>
      <c r="M193" s="59">
        <f t="shared" si="140"/>
        <v>9217</v>
      </c>
      <c r="N193" s="51">
        <v>0</v>
      </c>
      <c r="O193" s="52">
        <f t="shared" si="134"/>
        <v>26845.119999999999</v>
      </c>
      <c r="P193" s="52">
        <f t="shared" si="135"/>
        <v>19133.400000000001</v>
      </c>
      <c r="Q193" s="52">
        <f t="shared" si="136"/>
        <v>103154.88</v>
      </c>
      <c r="R193" s="11"/>
      <c r="S193" s="11"/>
    </row>
    <row r="194" spans="1:19" s="12" customFormat="1" ht="38.25" customHeight="1" x14ac:dyDescent="0.35">
      <c r="A194" s="64">
        <v>162</v>
      </c>
      <c r="B194" s="44" t="s">
        <v>131</v>
      </c>
      <c r="C194" s="44" t="s">
        <v>340</v>
      </c>
      <c r="D194" s="44" t="s">
        <v>27</v>
      </c>
      <c r="E194" s="44" t="s">
        <v>132</v>
      </c>
      <c r="F194" s="45" t="s">
        <v>29</v>
      </c>
      <c r="G194" s="55">
        <v>130000</v>
      </c>
      <c r="H194" s="47">
        <v>19162.12</v>
      </c>
      <c r="I194" s="48">
        <f t="shared" si="137"/>
        <v>3731</v>
      </c>
      <c r="J194" s="59">
        <f t="shared" si="138"/>
        <v>9230</v>
      </c>
      <c r="K194" s="153">
        <f t="shared" si="131"/>
        <v>686.40000000000009</v>
      </c>
      <c r="L194" s="170">
        <f t="shared" si="139"/>
        <v>3952</v>
      </c>
      <c r="M194" s="59">
        <f t="shared" si="140"/>
        <v>9217</v>
      </c>
      <c r="N194" s="51">
        <v>0</v>
      </c>
      <c r="O194" s="52">
        <f t="shared" si="134"/>
        <v>26845.119999999999</v>
      </c>
      <c r="P194" s="52">
        <f t="shared" si="135"/>
        <v>19133.400000000001</v>
      </c>
      <c r="Q194" s="52">
        <f t="shared" si="136"/>
        <v>103154.88</v>
      </c>
      <c r="R194" s="11"/>
      <c r="S194" s="11"/>
    </row>
    <row r="195" spans="1:19" s="12" customFormat="1" ht="38.25" customHeight="1" x14ac:dyDescent="0.35">
      <c r="A195" s="64">
        <v>163</v>
      </c>
      <c r="B195" s="44" t="s">
        <v>139</v>
      </c>
      <c r="C195" s="44" t="s">
        <v>341</v>
      </c>
      <c r="D195" s="44" t="s">
        <v>27</v>
      </c>
      <c r="E195" s="44" t="s">
        <v>140</v>
      </c>
      <c r="F195" s="45" t="s">
        <v>33</v>
      </c>
      <c r="G195" s="55">
        <v>130000</v>
      </c>
      <c r="H195" s="47">
        <v>18864.59</v>
      </c>
      <c r="I195" s="48">
        <f t="shared" si="137"/>
        <v>3731</v>
      </c>
      <c r="J195" s="59">
        <f t="shared" si="138"/>
        <v>9230</v>
      </c>
      <c r="K195" s="153">
        <f t="shared" si="131"/>
        <v>686.40000000000009</v>
      </c>
      <c r="L195" s="170">
        <f t="shared" si="139"/>
        <v>3952</v>
      </c>
      <c r="M195" s="59">
        <f t="shared" si="140"/>
        <v>9217</v>
      </c>
      <c r="N195" s="51">
        <v>1190.1199999999999</v>
      </c>
      <c r="O195" s="52">
        <f t="shared" si="134"/>
        <v>27737.71</v>
      </c>
      <c r="P195" s="52">
        <f t="shared" si="135"/>
        <v>19133.400000000001</v>
      </c>
      <c r="Q195" s="52">
        <f t="shared" si="136"/>
        <v>102262.29000000001</v>
      </c>
      <c r="R195" s="11"/>
      <c r="S195" s="11"/>
    </row>
    <row r="196" spans="1:19" s="12" customFormat="1" ht="38.25" customHeight="1" x14ac:dyDescent="0.35">
      <c r="A196" s="64">
        <v>164</v>
      </c>
      <c r="B196" s="44" t="s">
        <v>143</v>
      </c>
      <c r="C196" s="44" t="s">
        <v>340</v>
      </c>
      <c r="D196" s="44" t="s">
        <v>27</v>
      </c>
      <c r="E196" s="44" t="s">
        <v>205</v>
      </c>
      <c r="F196" s="45" t="s">
        <v>29</v>
      </c>
      <c r="G196" s="55">
        <v>130000</v>
      </c>
      <c r="H196" s="47">
        <v>18864.59</v>
      </c>
      <c r="I196" s="48">
        <f>G196*2.87/100</f>
        <v>3731</v>
      </c>
      <c r="J196" s="59">
        <f>G196*7.1/100</f>
        <v>9230</v>
      </c>
      <c r="K196" s="153">
        <f t="shared" si="131"/>
        <v>686.40000000000009</v>
      </c>
      <c r="L196" s="170">
        <f>G196*3.04/100</f>
        <v>3952</v>
      </c>
      <c r="M196" s="59">
        <f t="shared" si="140"/>
        <v>9217</v>
      </c>
      <c r="N196" s="51">
        <v>1190.1199999999999</v>
      </c>
      <c r="O196" s="52">
        <f>H196+I196+L196+N196</f>
        <v>27737.71</v>
      </c>
      <c r="P196" s="52">
        <f>J196+K196+M196</f>
        <v>19133.400000000001</v>
      </c>
      <c r="Q196" s="52">
        <f>G196-O196</f>
        <v>102262.29000000001</v>
      </c>
      <c r="R196" s="11"/>
      <c r="S196" s="11"/>
    </row>
    <row r="197" spans="1:19" s="12" customFormat="1" ht="38.25" customHeight="1" x14ac:dyDescent="0.35">
      <c r="A197" s="64">
        <v>165</v>
      </c>
      <c r="B197" s="44" t="s">
        <v>129</v>
      </c>
      <c r="C197" s="44" t="s">
        <v>341</v>
      </c>
      <c r="D197" s="44" t="s">
        <v>27</v>
      </c>
      <c r="E197" s="44" t="s">
        <v>130</v>
      </c>
      <c r="F197" s="45" t="s">
        <v>33</v>
      </c>
      <c r="G197" s="55">
        <v>130000</v>
      </c>
      <c r="H197" s="47">
        <v>19162.12</v>
      </c>
      <c r="I197" s="48">
        <f>G197*2.87/100</f>
        <v>3731</v>
      </c>
      <c r="J197" s="59">
        <f>G197*7.1/100</f>
        <v>9230</v>
      </c>
      <c r="K197" s="153">
        <f t="shared" si="131"/>
        <v>686.40000000000009</v>
      </c>
      <c r="L197" s="170">
        <f>G197*3.04/100</f>
        <v>3952</v>
      </c>
      <c r="M197" s="59">
        <f t="shared" si="140"/>
        <v>9217</v>
      </c>
      <c r="N197" s="51">
        <v>0</v>
      </c>
      <c r="O197" s="52">
        <f>H197+I197+L197+N197</f>
        <v>26845.119999999999</v>
      </c>
      <c r="P197" s="52">
        <f>J197+K197+M197</f>
        <v>19133.400000000001</v>
      </c>
      <c r="Q197" s="52">
        <f>G197-O197</f>
        <v>103154.88</v>
      </c>
      <c r="R197" s="11"/>
      <c r="S197" s="11"/>
    </row>
    <row r="198" spans="1:19" s="12" customFormat="1" ht="38.25" customHeight="1" x14ac:dyDescent="0.35">
      <c r="A198" s="64">
        <v>166</v>
      </c>
      <c r="B198" s="44" t="s">
        <v>276</v>
      </c>
      <c r="C198" s="44" t="s">
        <v>340</v>
      </c>
      <c r="D198" s="44" t="s">
        <v>27</v>
      </c>
      <c r="E198" s="44" t="s">
        <v>277</v>
      </c>
      <c r="F198" s="45" t="s">
        <v>33</v>
      </c>
      <c r="G198" s="55">
        <v>130000</v>
      </c>
      <c r="H198" s="47">
        <v>19162.12</v>
      </c>
      <c r="I198" s="48">
        <f>G198*2.87/100</f>
        <v>3731</v>
      </c>
      <c r="J198" s="59">
        <f>G198*7.1/100</f>
        <v>9230</v>
      </c>
      <c r="K198" s="153">
        <f t="shared" si="131"/>
        <v>686.40000000000009</v>
      </c>
      <c r="L198" s="170">
        <f>G198*3.04/100</f>
        <v>3952</v>
      </c>
      <c r="M198" s="59">
        <f t="shared" si="140"/>
        <v>9217</v>
      </c>
      <c r="N198" s="51">
        <v>0</v>
      </c>
      <c r="O198" s="52">
        <f>H198+I198+L198+N198</f>
        <v>26845.119999999999</v>
      </c>
      <c r="P198" s="52">
        <f>J198+K198+M198</f>
        <v>19133.400000000001</v>
      </c>
      <c r="Q198" s="52">
        <f>G198-O198</f>
        <v>103154.88</v>
      </c>
      <c r="R198" s="11"/>
      <c r="S198" s="11"/>
    </row>
    <row r="199" spans="1:19" s="12" customFormat="1" ht="38.25" customHeight="1" x14ac:dyDescent="0.35">
      <c r="A199" s="64">
        <v>167</v>
      </c>
      <c r="B199" s="44" t="s">
        <v>145</v>
      </c>
      <c r="C199" s="44" t="s">
        <v>340</v>
      </c>
      <c r="D199" s="44" t="s">
        <v>27</v>
      </c>
      <c r="E199" s="44" t="s">
        <v>125</v>
      </c>
      <c r="F199" s="45" t="s">
        <v>29</v>
      </c>
      <c r="G199" s="55">
        <v>85000</v>
      </c>
      <c r="H199" s="47">
        <v>8576.99</v>
      </c>
      <c r="I199" s="48">
        <f t="shared" si="137"/>
        <v>2439.5</v>
      </c>
      <c r="J199" s="59">
        <f t="shared" si="138"/>
        <v>6035</v>
      </c>
      <c r="K199" s="153">
        <f t="shared" si="131"/>
        <v>686.40000000000009</v>
      </c>
      <c r="L199" s="170">
        <f t="shared" si="139"/>
        <v>2584</v>
      </c>
      <c r="M199" s="59">
        <f t="shared" si="140"/>
        <v>6026.5</v>
      </c>
      <c r="N199" s="51">
        <v>0</v>
      </c>
      <c r="O199" s="52">
        <f t="shared" si="134"/>
        <v>13600.49</v>
      </c>
      <c r="P199" s="52">
        <f t="shared" si="135"/>
        <v>12747.9</v>
      </c>
      <c r="Q199" s="52">
        <f t="shared" si="136"/>
        <v>71399.509999999995</v>
      </c>
      <c r="R199" s="11"/>
      <c r="S199" s="11"/>
    </row>
    <row r="200" spans="1:19" s="12" customFormat="1" ht="38.25" customHeight="1" x14ac:dyDescent="0.35">
      <c r="A200" s="64">
        <v>168</v>
      </c>
      <c r="B200" s="44" t="s">
        <v>183</v>
      </c>
      <c r="C200" s="44" t="s">
        <v>340</v>
      </c>
      <c r="D200" s="44" t="s">
        <v>27</v>
      </c>
      <c r="E200" s="44" t="s">
        <v>125</v>
      </c>
      <c r="F200" s="45" t="s">
        <v>29</v>
      </c>
      <c r="G200" s="55">
        <v>85000</v>
      </c>
      <c r="H200" s="47">
        <v>8576.99</v>
      </c>
      <c r="I200" s="48">
        <f t="shared" si="137"/>
        <v>2439.5</v>
      </c>
      <c r="J200" s="59">
        <f t="shared" si="138"/>
        <v>6035</v>
      </c>
      <c r="K200" s="153">
        <f t="shared" si="131"/>
        <v>686.40000000000009</v>
      </c>
      <c r="L200" s="170">
        <f t="shared" si="139"/>
        <v>2584</v>
      </c>
      <c r="M200" s="59">
        <f t="shared" si="140"/>
        <v>6026.5</v>
      </c>
      <c r="N200" s="51">
        <v>0</v>
      </c>
      <c r="O200" s="52">
        <f t="shared" si="134"/>
        <v>13600.49</v>
      </c>
      <c r="P200" s="52">
        <f>J200+K200+M200</f>
        <v>12747.9</v>
      </c>
      <c r="Q200" s="52">
        <f>G200-O200</f>
        <v>71399.509999999995</v>
      </c>
      <c r="R200" s="11"/>
      <c r="S200" s="11"/>
    </row>
    <row r="201" spans="1:19" s="12" customFormat="1" ht="38.25" customHeight="1" x14ac:dyDescent="0.35">
      <c r="A201" s="64">
        <v>169</v>
      </c>
      <c r="B201" s="44" t="s">
        <v>185</v>
      </c>
      <c r="C201" s="44" t="s">
        <v>340</v>
      </c>
      <c r="D201" s="44" t="s">
        <v>27</v>
      </c>
      <c r="E201" s="44" t="s">
        <v>125</v>
      </c>
      <c r="F201" s="45" t="s">
        <v>29</v>
      </c>
      <c r="G201" s="55">
        <v>85000</v>
      </c>
      <c r="H201" s="47">
        <v>8576.99</v>
      </c>
      <c r="I201" s="48">
        <f>G201*2.87/100</f>
        <v>2439.5</v>
      </c>
      <c r="J201" s="59">
        <f>G201*7.1/100</f>
        <v>6035</v>
      </c>
      <c r="K201" s="153">
        <f t="shared" si="131"/>
        <v>686.40000000000009</v>
      </c>
      <c r="L201" s="170">
        <f>G201*3.04/100</f>
        <v>2584</v>
      </c>
      <c r="M201" s="59">
        <f t="shared" si="140"/>
        <v>6026.5</v>
      </c>
      <c r="N201" s="51">
        <v>0</v>
      </c>
      <c r="O201" s="52">
        <f t="shared" si="134"/>
        <v>13600.49</v>
      </c>
      <c r="P201" s="52">
        <f>J201+K201+M201</f>
        <v>12747.9</v>
      </c>
      <c r="Q201" s="52">
        <f>G201-O201</f>
        <v>71399.509999999995</v>
      </c>
      <c r="R201" s="11"/>
      <c r="S201" s="11"/>
    </row>
    <row r="202" spans="1:19" s="12" customFormat="1" ht="38.25" customHeight="1" x14ac:dyDescent="0.35">
      <c r="A202" s="64">
        <v>170</v>
      </c>
      <c r="B202" s="44" t="s">
        <v>186</v>
      </c>
      <c r="C202" s="44" t="s">
        <v>340</v>
      </c>
      <c r="D202" s="44" t="s">
        <v>27</v>
      </c>
      <c r="E202" s="44" t="s">
        <v>187</v>
      </c>
      <c r="F202" s="45" t="s">
        <v>29</v>
      </c>
      <c r="G202" s="55">
        <v>85000</v>
      </c>
      <c r="H202" s="47">
        <v>7981.93</v>
      </c>
      <c r="I202" s="48">
        <f>G202*2.87/100</f>
        <v>2439.5</v>
      </c>
      <c r="J202" s="59">
        <f>G202*7.1/100</f>
        <v>6035</v>
      </c>
      <c r="K202" s="153">
        <f t="shared" si="131"/>
        <v>686.40000000000009</v>
      </c>
      <c r="L202" s="170">
        <f>G202*3.04/100</f>
        <v>2584</v>
      </c>
      <c r="M202" s="59">
        <f t="shared" si="140"/>
        <v>6026.5</v>
      </c>
      <c r="N202" s="51">
        <f>1190.12*2</f>
        <v>2380.2399999999998</v>
      </c>
      <c r="O202" s="52">
        <f t="shared" si="134"/>
        <v>15385.67</v>
      </c>
      <c r="P202" s="52">
        <f>J202+K202+M202</f>
        <v>12747.9</v>
      </c>
      <c r="Q202" s="52">
        <f>G202-O202</f>
        <v>69614.33</v>
      </c>
      <c r="R202" s="11"/>
      <c r="S202" s="11"/>
    </row>
    <row r="203" spans="1:19" s="12" customFormat="1" ht="38.25" customHeight="1" x14ac:dyDescent="0.35">
      <c r="A203" s="64">
        <v>171</v>
      </c>
      <c r="B203" s="44" t="s">
        <v>126</v>
      </c>
      <c r="C203" s="44" t="s">
        <v>340</v>
      </c>
      <c r="D203" s="44" t="s">
        <v>27</v>
      </c>
      <c r="E203" s="44" t="s">
        <v>127</v>
      </c>
      <c r="F203" s="45" t="s">
        <v>29</v>
      </c>
      <c r="G203" s="55">
        <v>70000</v>
      </c>
      <c r="H203" s="47">
        <v>5368.48</v>
      </c>
      <c r="I203" s="48">
        <f t="shared" si="137"/>
        <v>2009</v>
      </c>
      <c r="J203" s="59">
        <f t="shared" si="138"/>
        <v>4970</v>
      </c>
      <c r="K203" s="153">
        <f t="shared" si="131"/>
        <v>686.40000000000009</v>
      </c>
      <c r="L203" s="170">
        <f t="shared" si="139"/>
        <v>2128</v>
      </c>
      <c r="M203" s="59">
        <f t="shared" si="140"/>
        <v>4963</v>
      </c>
      <c r="N203" s="51">
        <v>0</v>
      </c>
      <c r="O203" s="52">
        <f t="shared" si="134"/>
        <v>9505.48</v>
      </c>
      <c r="P203" s="52">
        <f t="shared" si="135"/>
        <v>10619.4</v>
      </c>
      <c r="Q203" s="52">
        <f t="shared" si="136"/>
        <v>60494.520000000004</v>
      </c>
      <c r="R203" s="11"/>
      <c r="S203" s="11"/>
    </row>
    <row r="204" spans="1:19" s="12" customFormat="1" ht="38.25" customHeight="1" x14ac:dyDescent="0.35">
      <c r="A204" s="64">
        <v>172</v>
      </c>
      <c r="B204" s="44" t="s">
        <v>123</v>
      </c>
      <c r="C204" s="44" t="s">
        <v>340</v>
      </c>
      <c r="D204" s="44" t="s">
        <v>27</v>
      </c>
      <c r="E204" s="44" t="s">
        <v>317</v>
      </c>
      <c r="F204" s="45" t="s">
        <v>29</v>
      </c>
      <c r="G204" s="55">
        <v>70000</v>
      </c>
      <c r="H204" s="47">
        <v>5368.48</v>
      </c>
      <c r="I204" s="48">
        <f t="shared" si="137"/>
        <v>2009</v>
      </c>
      <c r="J204" s="59">
        <f t="shared" si="138"/>
        <v>4970</v>
      </c>
      <c r="K204" s="153">
        <f t="shared" si="131"/>
        <v>686.40000000000009</v>
      </c>
      <c r="L204" s="170">
        <f t="shared" si="139"/>
        <v>2128</v>
      </c>
      <c r="M204" s="59">
        <f t="shared" si="140"/>
        <v>4963</v>
      </c>
      <c r="N204" s="51">
        <v>0</v>
      </c>
      <c r="O204" s="52">
        <f t="shared" si="134"/>
        <v>9505.48</v>
      </c>
      <c r="P204" s="52">
        <f t="shared" si="135"/>
        <v>10619.4</v>
      </c>
      <c r="Q204" s="52">
        <f t="shared" si="136"/>
        <v>60494.520000000004</v>
      </c>
      <c r="R204" s="11"/>
      <c r="S204" s="11"/>
    </row>
    <row r="205" spans="1:19" s="12" customFormat="1" ht="38.25" customHeight="1" x14ac:dyDescent="0.35">
      <c r="A205" s="64">
        <v>173</v>
      </c>
      <c r="B205" s="44" t="s">
        <v>144</v>
      </c>
      <c r="C205" s="44" t="s">
        <v>341</v>
      </c>
      <c r="D205" s="44" t="s">
        <v>27</v>
      </c>
      <c r="E205" s="44" t="s">
        <v>317</v>
      </c>
      <c r="F205" s="45" t="s">
        <v>29</v>
      </c>
      <c r="G205" s="55">
        <v>70000</v>
      </c>
      <c r="H205" s="47">
        <v>5368.48</v>
      </c>
      <c r="I205" s="48">
        <f t="shared" si="137"/>
        <v>2009</v>
      </c>
      <c r="J205" s="59">
        <f t="shared" si="138"/>
        <v>4970</v>
      </c>
      <c r="K205" s="153">
        <f t="shared" si="131"/>
        <v>686.40000000000009</v>
      </c>
      <c r="L205" s="170">
        <f t="shared" si="139"/>
        <v>2128</v>
      </c>
      <c r="M205" s="59">
        <f t="shared" si="140"/>
        <v>4963</v>
      </c>
      <c r="N205" s="51">
        <v>0</v>
      </c>
      <c r="O205" s="52">
        <f t="shared" si="134"/>
        <v>9505.48</v>
      </c>
      <c r="P205" s="52">
        <f t="shared" si="135"/>
        <v>10619.4</v>
      </c>
      <c r="Q205" s="52">
        <f t="shared" si="136"/>
        <v>60494.520000000004</v>
      </c>
      <c r="R205" s="11"/>
      <c r="S205" s="11"/>
    </row>
    <row r="206" spans="1:19" s="12" customFormat="1" ht="38.25" customHeight="1" x14ac:dyDescent="0.35">
      <c r="A206" s="64">
        <v>174</v>
      </c>
      <c r="B206" s="44" t="s">
        <v>252</v>
      </c>
      <c r="C206" s="44" t="s">
        <v>341</v>
      </c>
      <c r="D206" s="44" t="s">
        <v>27</v>
      </c>
      <c r="E206" s="44" t="s">
        <v>173</v>
      </c>
      <c r="F206" s="45" t="s">
        <v>246</v>
      </c>
      <c r="G206" s="55">
        <v>70000</v>
      </c>
      <c r="H206" s="47">
        <v>5368.48</v>
      </c>
      <c r="I206" s="48">
        <f t="shared" si="137"/>
        <v>2009</v>
      </c>
      <c r="J206" s="59">
        <f t="shared" si="138"/>
        <v>4970</v>
      </c>
      <c r="K206" s="153">
        <f t="shared" si="131"/>
        <v>686.40000000000009</v>
      </c>
      <c r="L206" s="170">
        <f t="shared" si="139"/>
        <v>2128</v>
      </c>
      <c r="M206" s="59">
        <f t="shared" si="140"/>
        <v>4963</v>
      </c>
      <c r="N206" s="51">
        <v>0</v>
      </c>
      <c r="O206" s="52">
        <f t="shared" si="134"/>
        <v>9505.48</v>
      </c>
      <c r="P206" s="52">
        <f>J206+K206+M206</f>
        <v>10619.4</v>
      </c>
      <c r="Q206" s="52">
        <f t="shared" si="136"/>
        <v>60494.520000000004</v>
      </c>
      <c r="R206" s="11"/>
      <c r="S206" s="11"/>
    </row>
    <row r="207" spans="1:19" s="12" customFormat="1" ht="38.25" customHeight="1" x14ac:dyDescent="0.35">
      <c r="A207" s="64">
        <v>175</v>
      </c>
      <c r="B207" s="44" t="s">
        <v>165</v>
      </c>
      <c r="C207" s="44" t="s">
        <v>341</v>
      </c>
      <c r="D207" s="44" t="s">
        <v>27</v>
      </c>
      <c r="E207" s="44" t="s">
        <v>173</v>
      </c>
      <c r="F207" s="45" t="s">
        <v>29</v>
      </c>
      <c r="G207" s="55">
        <v>70000</v>
      </c>
      <c r="H207" s="47">
        <v>5368.48</v>
      </c>
      <c r="I207" s="48">
        <f t="shared" ref="I207:I212" si="141">G207*2.87/100</f>
        <v>2009</v>
      </c>
      <c r="J207" s="59">
        <f t="shared" si="138"/>
        <v>4970</v>
      </c>
      <c r="K207" s="153">
        <f t="shared" si="131"/>
        <v>686.40000000000009</v>
      </c>
      <c r="L207" s="170">
        <f t="shared" si="139"/>
        <v>2128</v>
      </c>
      <c r="M207" s="59">
        <f t="shared" si="140"/>
        <v>4963</v>
      </c>
      <c r="N207" s="51">
        <v>0</v>
      </c>
      <c r="O207" s="52">
        <f t="shared" si="134"/>
        <v>9505.48</v>
      </c>
      <c r="P207" s="52">
        <f t="shared" si="135"/>
        <v>10619.4</v>
      </c>
      <c r="Q207" s="52">
        <f t="shared" ref="Q207:Q212" si="142">G207-O207</f>
        <v>60494.520000000004</v>
      </c>
      <c r="R207" s="11"/>
      <c r="S207" s="11"/>
    </row>
    <row r="208" spans="1:19" s="12" customFormat="1" ht="38.25" customHeight="1" x14ac:dyDescent="0.35">
      <c r="A208" s="64">
        <v>176</v>
      </c>
      <c r="B208" s="44" t="s">
        <v>253</v>
      </c>
      <c r="C208" s="44" t="s">
        <v>341</v>
      </c>
      <c r="D208" s="44" t="s">
        <v>27</v>
      </c>
      <c r="E208" s="44" t="s">
        <v>317</v>
      </c>
      <c r="F208" s="45" t="s">
        <v>246</v>
      </c>
      <c r="G208" s="55">
        <v>70000</v>
      </c>
      <c r="H208" s="47">
        <v>5368.48</v>
      </c>
      <c r="I208" s="48">
        <f t="shared" si="141"/>
        <v>2009</v>
      </c>
      <c r="J208" s="59">
        <f>G208*7.1/100</f>
        <v>4970</v>
      </c>
      <c r="K208" s="153">
        <f t="shared" si="131"/>
        <v>686.40000000000009</v>
      </c>
      <c r="L208" s="170">
        <f>G208*3.04/100</f>
        <v>2128</v>
      </c>
      <c r="M208" s="59">
        <f t="shared" si="140"/>
        <v>4963</v>
      </c>
      <c r="N208" s="51">
        <v>0</v>
      </c>
      <c r="O208" s="52">
        <f>H208+I208+L208+N208</f>
        <v>9505.48</v>
      </c>
      <c r="P208" s="52">
        <f>J208+K208+M208</f>
        <v>10619.4</v>
      </c>
      <c r="Q208" s="52">
        <f t="shared" si="142"/>
        <v>60494.520000000004</v>
      </c>
      <c r="R208" s="11"/>
      <c r="S208" s="11"/>
    </row>
    <row r="209" spans="1:109" s="12" customFormat="1" ht="38.25" customHeight="1" x14ac:dyDescent="0.35">
      <c r="A209" s="64">
        <v>177</v>
      </c>
      <c r="B209" s="44" t="s">
        <v>264</v>
      </c>
      <c r="C209" s="44" t="s">
        <v>340</v>
      </c>
      <c r="D209" s="44" t="s">
        <v>27</v>
      </c>
      <c r="E209" s="44" t="s">
        <v>265</v>
      </c>
      <c r="F209" s="45" t="s">
        <v>33</v>
      </c>
      <c r="G209" s="55">
        <v>70000</v>
      </c>
      <c r="H209" s="47">
        <v>5130.45</v>
      </c>
      <c r="I209" s="48">
        <f t="shared" si="141"/>
        <v>2009</v>
      </c>
      <c r="J209" s="59">
        <f>G209*7.1/100</f>
        <v>4970</v>
      </c>
      <c r="K209" s="153">
        <f t="shared" si="131"/>
        <v>686.40000000000009</v>
      </c>
      <c r="L209" s="170">
        <f>G209*3.04/100</f>
        <v>2128</v>
      </c>
      <c r="M209" s="59">
        <f t="shared" si="140"/>
        <v>4963</v>
      </c>
      <c r="N209" s="51">
        <v>1190.1199999999999</v>
      </c>
      <c r="O209" s="52">
        <f>H209+I209+L209+N209</f>
        <v>10457.57</v>
      </c>
      <c r="P209" s="52">
        <f>J209+K209+M209</f>
        <v>10619.4</v>
      </c>
      <c r="Q209" s="52">
        <f t="shared" si="142"/>
        <v>59542.43</v>
      </c>
      <c r="R209" s="11"/>
      <c r="S209" s="11"/>
    </row>
    <row r="210" spans="1:109" s="12" customFormat="1" ht="38.25" customHeight="1" x14ac:dyDescent="0.35">
      <c r="A210" s="64">
        <v>178</v>
      </c>
      <c r="B210" s="44" t="s">
        <v>320</v>
      </c>
      <c r="C210" s="44" t="s">
        <v>340</v>
      </c>
      <c r="D210" s="44" t="s">
        <v>27</v>
      </c>
      <c r="E210" s="44" t="s">
        <v>321</v>
      </c>
      <c r="F210" s="45" t="s">
        <v>246</v>
      </c>
      <c r="G210" s="55">
        <v>70000</v>
      </c>
      <c r="H210" s="47">
        <v>5368.48</v>
      </c>
      <c r="I210" s="48">
        <f t="shared" si="141"/>
        <v>2009</v>
      </c>
      <c r="J210" s="59">
        <f>G210*7.1/100</f>
        <v>4970</v>
      </c>
      <c r="K210" s="153">
        <f t="shared" si="131"/>
        <v>686.40000000000009</v>
      </c>
      <c r="L210" s="170">
        <f>G210*3.04/100</f>
        <v>2128</v>
      </c>
      <c r="M210" s="59">
        <f t="shared" si="140"/>
        <v>4963</v>
      </c>
      <c r="N210" s="51">
        <v>0</v>
      </c>
      <c r="O210" s="52">
        <f>H210+I210+L210+N210</f>
        <v>9505.48</v>
      </c>
      <c r="P210" s="52">
        <f>J210+K210+M210</f>
        <v>10619.4</v>
      </c>
      <c r="Q210" s="52">
        <f t="shared" si="142"/>
        <v>60494.520000000004</v>
      </c>
      <c r="R210" s="11"/>
      <c r="S210" s="11"/>
    </row>
    <row r="211" spans="1:109" s="12" customFormat="1" ht="38.25" customHeight="1" x14ac:dyDescent="0.35">
      <c r="A211" s="64">
        <v>179</v>
      </c>
      <c r="B211" s="44" t="s">
        <v>330</v>
      </c>
      <c r="C211" s="44" t="s">
        <v>341</v>
      </c>
      <c r="D211" s="44" t="s">
        <v>27</v>
      </c>
      <c r="E211" s="44" t="s">
        <v>331</v>
      </c>
      <c r="F211" s="45" t="s">
        <v>29</v>
      </c>
      <c r="G211" s="55">
        <v>130000</v>
      </c>
      <c r="H211" s="47">
        <v>19162.12</v>
      </c>
      <c r="I211" s="48">
        <f t="shared" si="141"/>
        <v>3731</v>
      </c>
      <c r="J211" s="59">
        <f>G211*7.1/100</f>
        <v>9230</v>
      </c>
      <c r="K211" s="153">
        <f t="shared" si="131"/>
        <v>686.40000000000009</v>
      </c>
      <c r="L211" s="170">
        <f>G211*3.04/100</f>
        <v>3952</v>
      </c>
      <c r="M211" s="59">
        <f t="shared" si="140"/>
        <v>9217</v>
      </c>
      <c r="N211" s="51">
        <v>0</v>
      </c>
      <c r="O211" s="52">
        <f>H211+I211+L211+N211</f>
        <v>26845.119999999999</v>
      </c>
      <c r="P211" s="52">
        <f>J211+K211+M211</f>
        <v>19133.400000000001</v>
      </c>
      <c r="Q211" s="52">
        <f t="shared" si="142"/>
        <v>103154.88</v>
      </c>
      <c r="R211" s="11"/>
      <c r="S211" s="11"/>
    </row>
    <row r="212" spans="1:109" s="12" customFormat="1" ht="38.25" customHeight="1" x14ac:dyDescent="0.35">
      <c r="A212" s="64">
        <v>180</v>
      </c>
      <c r="B212" s="44" t="s">
        <v>146</v>
      </c>
      <c r="C212" s="44" t="s">
        <v>340</v>
      </c>
      <c r="D212" s="44" t="s">
        <v>27</v>
      </c>
      <c r="E212" s="44" t="s">
        <v>147</v>
      </c>
      <c r="F212" s="45" t="s">
        <v>29</v>
      </c>
      <c r="G212" s="55">
        <v>60000</v>
      </c>
      <c r="H212" s="47">
        <v>3486.68</v>
      </c>
      <c r="I212" s="48">
        <f t="shared" si="141"/>
        <v>1722</v>
      </c>
      <c r="J212" s="59">
        <f>G212*7.1/100</f>
        <v>4260</v>
      </c>
      <c r="K212" s="153">
        <f>+G212*1.1%</f>
        <v>660.00000000000011</v>
      </c>
      <c r="L212" s="170">
        <f>G212*3.04/100</f>
        <v>1824</v>
      </c>
      <c r="M212" s="59">
        <f t="shared" si="140"/>
        <v>4254</v>
      </c>
      <c r="N212" s="51">
        <v>0</v>
      </c>
      <c r="O212" s="52">
        <f>H212+I212+L212+N212</f>
        <v>7032.68</v>
      </c>
      <c r="P212" s="52">
        <f>J212+K212+M212</f>
        <v>9174</v>
      </c>
      <c r="Q212" s="52">
        <f t="shared" si="142"/>
        <v>52967.32</v>
      </c>
      <c r="R212" s="11"/>
      <c r="S212" s="11"/>
    </row>
    <row r="213" spans="1:109" s="12" customFormat="1" ht="38.25" customHeight="1" x14ac:dyDescent="0.35">
      <c r="A213" s="64">
        <v>181</v>
      </c>
      <c r="B213" s="44" t="s">
        <v>148</v>
      </c>
      <c r="C213" s="44" t="s">
        <v>340</v>
      </c>
      <c r="D213" s="44" t="s">
        <v>27</v>
      </c>
      <c r="E213" s="44" t="s">
        <v>189</v>
      </c>
      <c r="F213" s="45" t="s">
        <v>29</v>
      </c>
      <c r="G213" s="55">
        <v>50000</v>
      </c>
      <c r="H213" s="47">
        <v>674.17</v>
      </c>
      <c r="I213" s="48">
        <f t="shared" si="137"/>
        <v>1435</v>
      </c>
      <c r="J213" s="59">
        <f t="shared" si="138"/>
        <v>3550</v>
      </c>
      <c r="K213" s="50">
        <f t="shared" ref="K213:K217" si="143">+G213*1.1%</f>
        <v>550</v>
      </c>
      <c r="L213" s="170">
        <f t="shared" si="139"/>
        <v>1520</v>
      </c>
      <c r="M213" s="59">
        <f t="shared" si="140"/>
        <v>3545.0000000000005</v>
      </c>
      <c r="N213" s="51">
        <v>0</v>
      </c>
      <c r="O213" s="52">
        <f t="shared" si="134"/>
        <v>3629.17</v>
      </c>
      <c r="P213" s="52">
        <f t="shared" si="135"/>
        <v>7645</v>
      </c>
      <c r="Q213" s="52">
        <f t="shared" si="136"/>
        <v>46370.83</v>
      </c>
      <c r="R213" s="11"/>
      <c r="S213" s="11"/>
    </row>
    <row r="214" spans="1:109" s="12" customFormat="1" ht="38.25" customHeight="1" x14ac:dyDescent="0.35">
      <c r="A214" s="64">
        <v>182</v>
      </c>
      <c r="B214" s="44" t="s">
        <v>128</v>
      </c>
      <c r="C214" s="44" t="s">
        <v>340</v>
      </c>
      <c r="D214" s="44" t="s">
        <v>27</v>
      </c>
      <c r="E214" s="44" t="s">
        <v>318</v>
      </c>
      <c r="F214" s="45" t="s">
        <v>29</v>
      </c>
      <c r="G214" s="55">
        <v>46000</v>
      </c>
      <c r="H214" s="47">
        <v>0</v>
      </c>
      <c r="I214" s="48">
        <f t="shared" si="137"/>
        <v>1320.2</v>
      </c>
      <c r="J214" s="59">
        <f t="shared" si="138"/>
        <v>3266</v>
      </c>
      <c r="K214" s="50">
        <f t="shared" si="143"/>
        <v>506.00000000000006</v>
      </c>
      <c r="L214" s="170">
        <f t="shared" si="139"/>
        <v>1398.4</v>
      </c>
      <c r="M214" s="59">
        <f t="shared" si="140"/>
        <v>3261.4</v>
      </c>
      <c r="N214" s="51">
        <v>0</v>
      </c>
      <c r="O214" s="52">
        <f t="shared" si="134"/>
        <v>2718.6000000000004</v>
      </c>
      <c r="P214" s="52">
        <f t="shared" si="135"/>
        <v>7033.4</v>
      </c>
      <c r="Q214" s="52">
        <f t="shared" si="136"/>
        <v>43281.4</v>
      </c>
      <c r="R214" s="11"/>
      <c r="S214" s="11"/>
    </row>
    <row r="215" spans="1:109" s="12" customFormat="1" ht="38.25" customHeight="1" x14ac:dyDescent="0.35">
      <c r="A215" s="64">
        <v>183</v>
      </c>
      <c r="B215" s="44" t="s">
        <v>188</v>
      </c>
      <c r="C215" s="44" t="s">
        <v>340</v>
      </c>
      <c r="D215" s="44" t="s">
        <v>27</v>
      </c>
      <c r="E215" s="44" t="s">
        <v>318</v>
      </c>
      <c r="F215" s="45" t="s">
        <v>29</v>
      </c>
      <c r="G215" s="55">
        <v>46000</v>
      </c>
      <c r="H215" s="47">
        <v>0</v>
      </c>
      <c r="I215" s="48">
        <f>G215*2.87/100</f>
        <v>1320.2</v>
      </c>
      <c r="J215" s="59">
        <f>G215*7.1/100</f>
        <v>3266</v>
      </c>
      <c r="K215" s="50">
        <f t="shared" si="143"/>
        <v>506.00000000000006</v>
      </c>
      <c r="L215" s="170">
        <f>G215*3.04/100</f>
        <v>1398.4</v>
      </c>
      <c r="M215" s="59">
        <f t="shared" si="140"/>
        <v>3261.4</v>
      </c>
      <c r="N215" s="51">
        <v>0</v>
      </c>
      <c r="O215" s="52">
        <f t="shared" si="134"/>
        <v>2718.6000000000004</v>
      </c>
      <c r="P215" s="52">
        <f>J215+K215+M215</f>
        <v>7033.4</v>
      </c>
      <c r="Q215" s="52">
        <f>G215-O215</f>
        <v>43281.4</v>
      </c>
      <c r="R215" s="11"/>
      <c r="S215" s="11"/>
    </row>
    <row r="216" spans="1:109" s="12" customFormat="1" ht="38.25" customHeight="1" x14ac:dyDescent="0.35">
      <c r="A216" s="64">
        <v>184</v>
      </c>
      <c r="B216" s="44" t="s">
        <v>275</v>
      </c>
      <c r="C216" s="44" t="s">
        <v>340</v>
      </c>
      <c r="D216" s="44" t="s">
        <v>27</v>
      </c>
      <c r="E216" s="44" t="s">
        <v>319</v>
      </c>
      <c r="F216" s="45" t="s">
        <v>33</v>
      </c>
      <c r="G216" s="55">
        <v>50000</v>
      </c>
      <c r="H216" s="47">
        <v>577.02</v>
      </c>
      <c r="I216" s="48">
        <f t="shared" si="137"/>
        <v>1435</v>
      </c>
      <c r="J216" s="59">
        <f t="shared" si="138"/>
        <v>3550</v>
      </c>
      <c r="K216" s="50">
        <f t="shared" si="143"/>
        <v>550</v>
      </c>
      <c r="L216" s="170">
        <f t="shared" si="139"/>
        <v>1520</v>
      </c>
      <c r="M216" s="59">
        <f t="shared" si="140"/>
        <v>3545.0000000000005</v>
      </c>
      <c r="N216" s="51">
        <v>0</v>
      </c>
      <c r="O216" s="52">
        <f t="shared" si="134"/>
        <v>3532.02</v>
      </c>
      <c r="P216" s="52">
        <f>J216+K216+M216</f>
        <v>7645</v>
      </c>
      <c r="Q216" s="52">
        <f t="shared" si="136"/>
        <v>46467.98</v>
      </c>
      <c r="R216" s="11"/>
      <c r="S216" s="11"/>
    </row>
    <row r="217" spans="1:109" s="12" customFormat="1" ht="38.25" customHeight="1" x14ac:dyDescent="0.35">
      <c r="A217" s="64">
        <v>185</v>
      </c>
      <c r="B217" s="44" t="s">
        <v>224</v>
      </c>
      <c r="C217" s="44" t="s">
        <v>341</v>
      </c>
      <c r="D217" s="44" t="s">
        <v>27</v>
      </c>
      <c r="E217" s="44" t="s">
        <v>304</v>
      </c>
      <c r="F217" s="45" t="s">
        <v>29</v>
      </c>
      <c r="G217" s="55">
        <v>35000</v>
      </c>
      <c r="H217" s="47">
        <v>0</v>
      </c>
      <c r="I217" s="48">
        <f>G217*2.87/100</f>
        <v>1004.5</v>
      </c>
      <c r="J217" s="59">
        <f>G217*7.1/100</f>
        <v>2485</v>
      </c>
      <c r="K217" s="50">
        <f t="shared" si="143"/>
        <v>385.00000000000006</v>
      </c>
      <c r="L217" s="170">
        <f>G217*3.04/100</f>
        <v>1064</v>
      </c>
      <c r="M217" s="59">
        <f t="shared" si="140"/>
        <v>2481.5</v>
      </c>
      <c r="N217" s="51">
        <v>0</v>
      </c>
      <c r="O217" s="52">
        <f>H217+I217+L217+N217</f>
        <v>2068.5</v>
      </c>
      <c r="P217" s="52">
        <f>J217+K217+M217</f>
        <v>5351.5</v>
      </c>
      <c r="Q217" s="52">
        <f>G217-O217</f>
        <v>32931.5</v>
      </c>
      <c r="R217" s="11"/>
      <c r="S217" s="11"/>
    </row>
    <row r="218" spans="1:109" s="12" customFormat="1" ht="16.5" customHeight="1" x14ac:dyDescent="0.35">
      <c r="A218" s="179"/>
      <c r="B218" s="80"/>
      <c r="C218" s="80"/>
      <c r="D218" s="81"/>
      <c r="E218" s="80"/>
      <c r="F218" s="57"/>
      <c r="G218" s="82"/>
      <c r="H218" s="83"/>
      <c r="I218" s="84"/>
      <c r="J218" s="85"/>
      <c r="K218" s="63"/>
      <c r="L218" s="86"/>
      <c r="M218" s="85"/>
      <c r="N218" s="149"/>
      <c r="O218" s="52"/>
      <c r="P218" s="76"/>
      <c r="Q218" s="76"/>
      <c r="R218" s="11"/>
      <c r="S218" s="11"/>
    </row>
    <row r="219" spans="1:109" s="12" customFormat="1" ht="36" customHeight="1" thickBot="1" x14ac:dyDescent="0.25">
      <c r="A219" s="179"/>
      <c r="B219" s="242" t="s">
        <v>168</v>
      </c>
      <c r="C219" s="242"/>
      <c r="D219" s="242"/>
      <c r="E219" s="242"/>
      <c r="F219" s="243"/>
      <c r="G219" s="61">
        <f t="shared" ref="G219:Q219" si="144">SUM(G185:G217)</f>
        <v>3542000</v>
      </c>
      <c r="H219" s="58">
        <f>SUM(H185:H217)</f>
        <v>464263.22999999986</v>
      </c>
      <c r="I219" s="61">
        <f t="shared" si="144"/>
        <v>101655.4</v>
      </c>
      <c r="J219" s="61">
        <f t="shared" si="144"/>
        <v>251482</v>
      </c>
      <c r="K219" s="61">
        <f t="shared" si="144"/>
        <v>21689.8</v>
      </c>
      <c r="L219" s="61">
        <f t="shared" si="144"/>
        <v>100107.19999999998</v>
      </c>
      <c r="M219" s="61">
        <f t="shared" si="144"/>
        <v>233473.7</v>
      </c>
      <c r="N219" s="112">
        <f t="shared" si="144"/>
        <v>9520.9599999999991</v>
      </c>
      <c r="O219" s="118">
        <f t="shared" si="144"/>
        <v>675546.79</v>
      </c>
      <c r="P219" s="134">
        <f t="shared" si="144"/>
        <v>506645.50000000041</v>
      </c>
      <c r="Q219" s="134">
        <f t="shared" si="144"/>
        <v>2866453.2099999995</v>
      </c>
      <c r="R219" s="11"/>
      <c r="S219" s="11"/>
    </row>
    <row r="220" spans="1:109" s="23" customFormat="1" ht="34.5" customHeight="1" thickBot="1" x14ac:dyDescent="0.25">
      <c r="A220" s="241" t="s">
        <v>20</v>
      </c>
      <c r="B220" s="242"/>
      <c r="C220" s="242"/>
      <c r="D220" s="242"/>
      <c r="E220" s="242"/>
      <c r="F220" s="243"/>
      <c r="G220" s="87">
        <f t="shared" ref="G220:Q220" si="145">G219+G183+G158+G102+G73+G57+G40+G35+G27+G19+G76</f>
        <v>13749556</v>
      </c>
      <c r="H220" s="87">
        <f>H219+H183+H158+H102+H73+H57+H40+H35+H27+H19+H76</f>
        <v>1388918.1699999997</v>
      </c>
      <c r="I220" s="87">
        <f t="shared" si="145"/>
        <v>392086.6571999999</v>
      </c>
      <c r="J220" s="87">
        <f t="shared" si="145"/>
        <v>969970.47599999991</v>
      </c>
      <c r="K220" s="87">
        <f>+K19+K27+K35+K40+K57+K73+K76+K102+K158+K183+K219</f>
        <v>102402.916</v>
      </c>
      <c r="L220" s="87">
        <f t="shared" si="145"/>
        <v>396311.30240000004</v>
      </c>
      <c r="M220" s="87">
        <f t="shared" si="145"/>
        <v>924291.82039999985</v>
      </c>
      <c r="N220" s="113">
        <f t="shared" si="145"/>
        <v>92829.359999999971</v>
      </c>
      <c r="O220" s="121">
        <f t="shared" si="145"/>
        <v>2266008.4896</v>
      </c>
      <c r="P220" s="135">
        <f t="shared" si="145"/>
        <v>1996665.2124000008</v>
      </c>
      <c r="Q220" s="135">
        <f t="shared" si="145"/>
        <v>11479410.510399997</v>
      </c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2"/>
      <c r="CR220" s="22"/>
      <c r="CS220" s="22"/>
      <c r="CT220" s="22"/>
      <c r="CU220" s="22"/>
      <c r="CV220" s="22"/>
      <c r="CW220" s="22"/>
      <c r="CX220" s="22"/>
      <c r="CY220" s="22"/>
      <c r="CZ220" s="22"/>
      <c r="DA220" s="22"/>
      <c r="DB220" s="22"/>
      <c r="DC220" s="22"/>
      <c r="DD220" s="22"/>
      <c r="DE220" s="22"/>
    </row>
    <row r="221" spans="1:109" s="12" customFormat="1" ht="24" hidden="1" customHeight="1" thickBot="1" x14ac:dyDescent="0.25">
      <c r="A221" s="180"/>
      <c r="B221" s="69"/>
      <c r="C221" s="69"/>
      <c r="D221" s="69">
        <f>SUM(D145)</f>
        <v>0</v>
      </c>
      <c r="E221" s="69"/>
      <c r="F221" s="181"/>
      <c r="G221" s="114"/>
      <c r="H221" s="182"/>
      <c r="I221" s="183"/>
      <c r="J221" s="114"/>
      <c r="K221" s="43"/>
      <c r="L221" s="114"/>
      <c r="M221" s="114"/>
      <c r="N221" s="114"/>
      <c r="O221" s="124"/>
      <c r="P221" s="150"/>
      <c r="Q221" s="136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  <c r="CW221" s="11"/>
      <c r="CX221" s="11"/>
      <c r="CY221" s="11"/>
      <c r="CZ221" s="11"/>
      <c r="DA221" s="11"/>
      <c r="DB221" s="11"/>
      <c r="DC221" s="11"/>
      <c r="DD221" s="11"/>
      <c r="DE221" s="11"/>
    </row>
    <row r="222" spans="1:109" s="12" customFormat="1" ht="24" hidden="1" customHeight="1" x14ac:dyDescent="0.2">
      <c r="A222" s="184" t="e">
        <f>SUM(A12:A221)</f>
        <v>#REF!</v>
      </c>
      <c r="B222" s="185"/>
      <c r="C222" s="185"/>
      <c r="D222" s="185"/>
      <c r="E222" s="115"/>
      <c r="F222" s="115"/>
      <c r="G222" s="115"/>
      <c r="H222" s="88"/>
      <c r="I222" s="114"/>
      <c r="J222" s="115" t="s">
        <v>268</v>
      </c>
      <c r="K222" s="114"/>
      <c r="L222" s="114"/>
      <c r="M222" s="43"/>
      <c r="N222" s="115"/>
      <c r="O222" s="54"/>
      <c r="P222" s="137"/>
      <c r="Q222" s="137"/>
      <c r="R222" s="11"/>
      <c r="S222" s="11"/>
    </row>
    <row r="223" spans="1:109" s="12" customFormat="1" ht="24" hidden="1" customHeight="1" x14ac:dyDescent="0.2">
      <c r="A223" s="186"/>
      <c r="B223" s="185"/>
      <c r="C223" s="185"/>
      <c r="D223" s="185"/>
      <c r="E223" s="115"/>
      <c r="F223" s="115"/>
      <c r="G223" s="115"/>
      <c r="H223" s="88"/>
      <c r="I223" s="114"/>
      <c r="J223" s="115"/>
      <c r="K223" s="114"/>
      <c r="L223" s="114"/>
      <c r="M223" s="43"/>
      <c r="N223" s="115"/>
      <c r="O223" s="75"/>
      <c r="P223" s="178"/>
      <c r="Q223" s="178"/>
      <c r="R223" s="11"/>
      <c r="S223" s="11"/>
    </row>
    <row r="224" spans="1:109" s="23" customFormat="1" ht="24" customHeight="1" x14ac:dyDescent="0.2">
      <c r="A224" s="184" t="s">
        <v>2</v>
      </c>
      <c r="B224" s="185"/>
      <c r="C224" s="185"/>
      <c r="D224" s="185"/>
      <c r="E224" s="115"/>
      <c r="F224" s="115"/>
      <c r="G224" s="43"/>
      <c r="H224" s="114" t="s">
        <v>191</v>
      </c>
      <c r="I224" s="114"/>
      <c r="J224" s="114"/>
      <c r="K224" s="114"/>
      <c r="L224" s="114"/>
      <c r="M224" s="43"/>
      <c r="N224" s="114"/>
      <c r="O224" s="114"/>
      <c r="P224" s="114"/>
      <c r="Q224" s="187"/>
      <c r="R224" s="22"/>
      <c r="S224" s="22"/>
    </row>
    <row r="225" spans="1:19" s="23" customFormat="1" ht="24" customHeight="1" x14ac:dyDescent="0.2">
      <c r="A225" s="186" t="s">
        <v>278</v>
      </c>
      <c r="B225" s="185"/>
      <c r="C225" s="185"/>
      <c r="D225" s="185"/>
      <c r="E225" s="115"/>
      <c r="F225" s="115"/>
      <c r="G225" s="115"/>
      <c r="H225" s="188" t="s">
        <v>191</v>
      </c>
      <c r="I225" s="176"/>
      <c r="J225" s="173"/>
      <c r="K225" s="174"/>
      <c r="L225" s="175"/>
      <c r="M225" s="175"/>
      <c r="N225" s="43"/>
      <c r="O225" s="43" t="s">
        <v>208</v>
      </c>
      <c r="P225" s="114"/>
      <c r="Q225" s="189"/>
      <c r="R225" s="22"/>
      <c r="S225" s="22"/>
    </row>
    <row r="226" spans="1:19" s="23" customFormat="1" ht="24" customHeight="1" x14ac:dyDescent="0.2">
      <c r="A226" s="186" t="s">
        <v>229</v>
      </c>
      <c r="B226" s="185"/>
      <c r="C226" s="185"/>
      <c r="D226" s="185"/>
      <c r="E226" s="115"/>
      <c r="F226" s="115"/>
      <c r="G226" s="115"/>
      <c r="H226" s="188"/>
      <c r="I226" s="176"/>
      <c r="J226" s="115" t="s">
        <v>226</v>
      </c>
      <c r="K226" s="176"/>
      <c r="L226" s="43"/>
      <c r="M226" s="43"/>
      <c r="N226" s="43"/>
      <c r="O226" s="43"/>
      <c r="P226" s="43"/>
      <c r="Q226" s="187"/>
      <c r="R226" s="22"/>
      <c r="S226" s="22"/>
    </row>
    <row r="227" spans="1:19" s="23" customFormat="1" ht="24" customHeight="1" x14ac:dyDescent="0.2">
      <c r="A227" s="186" t="s">
        <v>230</v>
      </c>
      <c r="B227" s="185"/>
      <c r="C227" s="185"/>
      <c r="D227" s="185"/>
      <c r="E227" s="115"/>
      <c r="F227" s="185"/>
      <c r="G227" s="185"/>
      <c r="H227" s="177" t="s">
        <v>191</v>
      </c>
      <c r="I227" s="176"/>
      <c r="J227" s="177" t="s">
        <v>209</v>
      </c>
      <c r="K227" s="176"/>
      <c r="L227" s="43"/>
      <c r="M227" s="115"/>
      <c r="N227" s="43"/>
      <c r="O227" s="43"/>
      <c r="P227" s="43"/>
      <c r="Q227" s="189"/>
      <c r="R227" s="22"/>
      <c r="S227" s="22"/>
    </row>
    <row r="228" spans="1:19" s="12" customFormat="1" ht="24" customHeight="1" x14ac:dyDescent="0.2">
      <c r="A228" s="190" t="s">
        <v>234</v>
      </c>
      <c r="B228" s="191"/>
      <c r="C228" s="191"/>
      <c r="D228" s="191"/>
      <c r="E228" s="191"/>
      <c r="F228" s="191"/>
      <c r="G228" s="191"/>
      <c r="H228" s="191"/>
      <c r="I228" s="191"/>
      <c r="J228" s="191"/>
      <c r="K228" s="191"/>
      <c r="L228" s="192"/>
      <c r="M228" s="192"/>
      <c r="N228" s="192"/>
      <c r="O228" s="192"/>
      <c r="P228" s="192"/>
      <c r="Q228" s="172"/>
      <c r="R228" s="11"/>
      <c r="S228" s="11"/>
    </row>
    <row r="229" spans="1:19" s="12" customFormat="1" ht="24" customHeight="1" x14ac:dyDescent="0.2">
      <c r="A229" s="41"/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42"/>
      <c r="M229" s="42"/>
      <c r="N229" s="42"/>
      <c r="O229" s="171"/>
      <c r="P229" s="172"/>
      <c r="Q229" s="172"/>
      <c r="R229" s="11"/>
      <c r="S229" s="11"/>
    </row>
    <row r="230" spans="1:19" s="1" customFormat="1" ht="24" customHeight="1" x14ac:dyDescent="0.2">
      <c r="A230" s="89"/>
      <c r="B230" s="90"/>
      <c r="C230" s="90"/>
      <c r="D230" s="90"/>
      <c r="E230" s="91"/>
      <c r="F230" s="92"/>
      <c r="G230" s="92"/>
      <c r="H230" s="93"/>
      <c r="I230" s="94"/>
      <c r="J230" s="95"/>
      <c r="K230" s="93"/>
      <c r="L230" s="95"/>
      <c r="M230" s="95"/>
      <c r="N230" s="95"/>
      <c r="O230" s="125"/>
      <c r="P230" s="138"/>
      <c r="Q230" s="138"/>
      <c r="R230" s="3"/>
      <c r="S230" s="3"/>
    </row>
    <row r="231" spans="1:19" s="1" customFormat="1" ht="24" customHeight="1" x14ac:dyDescent="0.2">
      <c r="A231" s="91"/>
      <c r="B231" s="90"/>
      <c r="C231" s="90"/>
      <c r="D231" s="90"/>
      <c r="E231" s="91"/>
      <c r="F231" s="92"/>
      <c r="G231" s="92"/>
      <c r="H231" s="93"/>
      <c r="I231" s="94"/>
      <c r="J231" s="95"/>
      <c r="K231" s="93"/>
      <c r="L231" s="95"/>
      <c r="M231" s="95"/>
      <c r="N231" s="95"/>
      <c r="O231" s="125"/>
      <c r="P231" s="138"/>
      <c r="Q231" s="138"/>
      <c r="R231" s="3"/>
      <c r="S231" s="3"/>
    </row>
    <row r="232" spans="1:19" s="1" customFormat="1" ht="24" customHeight="1" x14ac:dyDescent="0.2">
      <c r="A232" s="91"/>
      <c r="B232" s="90"/>
      <c r="C232" s="90"/>
      <c r="D232" s="90"/>
      <c r="E232" s="91"/>
      <c r="F232" s="92"/>
      <c r="G232" s="96">
        <v>334500</v>
      </c>
      <c r="H232" s="94">
        <v>6014.3099999999995</v>
      </c>
      <c r="I232" s="94">
        <v>9600.15</v>
      </c>
      <c r="J232" s="94">
        <v>23749.5</v>
      </c>
      <c r="K232" s="94">
        <v>3444.1800000000003</v>
      </c>
      <c r="L232" s="94">
        <v>10168.800000000001</v>
      </c>
      <c r="M232" s="94">
        <v>23716.05</v>
      </c>
      <c r="N232" s="94">
        <v>4126.4799999999996</v>
      </c>
      <c r="O232" s="126">
        <v>29909.74</v>
      </c>
      <c r="P232" s="139">
        <v>50909.73</v>
      </c>
      <c r="Q232" s="139">
        <v>304590.26</v>
      </c>
      <c r="R232" s="3"/>
      <c r="S232" s="3"/>
    </row>
    <row r="233" spans="1:19" s="1" customFormat="1" ht="24" customHeight="1" x14ac:dyDescent="0.2">
      <c r="A233" s="97"/>
      <c r="B233" s="98"/>
      <c r="C233" s="98"/>
      <c r="D233" s="98"/>
      <c r="E233" s="98"/>
      <c r="F233" s="99"/>
      <c r="G233" s="100">
        <v>154000</v>
      </c>
      <c r="H233" s="101">
        <v>3186.26</v>
      </c>
      <c r="I233" s="101">
        <v>4419.8</v>
      </c>
      <c r="J233" s="101">
        <v>10934</v>
      </c>
      <c r="K233" s="101">
        <v>1558.7600000000002</v>
      </c>
      <c r="L233" s="101">
        <v>4681.6000000000004</v>
      </c>
      <c r="M233" s="101">
        <v>10918.6</v>
      </c>
      <c r="N233" s="101">
        <v>5158.0999999999995</v>
      </c>
      <c r="O233" s="127">
        <v>17445.759999999998</v>
      </c>
      <c r="P233" s="140">
        <v>23411.360000000001</v>
      </c>
      <c r="Q233" s="140">
        <v>136554.23999999999</v>
      </c>
      <c r="R233" s="3"/>
      <c r="S233" s="3"/>
    </row>
    <row r="234" spans="1:19" s="1" customFormat="1" ht="24" customHeight="1" x14ac:dyDescent="0.2">
      <c r="A234" s="98"/>
      <c r="B234" s="98"/>
      <c r="C234" s="98"/>
      <c r="D234" s="98"/>
      <c r="E234" s="98"/>
      <c r="F234" s="99"/>
      <c r="G234" s="99">
        <v>158000</v>
      </c>
      <c r="H234" s="101">
        <v>2979.94</v>
      </c>
      <c r="I234" s="101">
        <v>4534.6000000000004</v>
      </c>
      <c r="J234" s="101">
        <v>11218</v>
      </c>
      <c r="K234" s="101">
        <v>1602.7600000000002</v>
      </c>
      <c r="L234" s="101">
        <v>4803.2</v>
      </c>
      <c r="M234" s="101">
        <v>11202.200000000003</v>
      </c>
      <c r="N234" s="101">
        <v>3094.8599999999997</v>
      </c>
      <c r="O234" s="127">
        <v>15412.6</v>
      </c>
      <c r="P234" s="140">
        <v>24022.959999999999</v>
      </c>
      <c r="Q234" s="140">
        <v>142587.40000000002</v>
      </c>
      <c r="R234" s="3"/>
      <c r="S234" s="3"/>
    </row>
    <row r="235" spans="1:19" s="1" customFormat="1" ht="26.45" customHeight="1" x14ac:dyDescent="0.2">
      <c r="A235" s="98"/>
      <c r="B235" s="102"/>
      <c r="C235" s="102"/>
      <c r="D235" s="102"/>
      <c r="E235" s="102"/>
      <c r="F235" s="103" t="s">
        <v>192</v>
      </c>
      <c r="G235" s="103">
        <f>SUM(G232:G234)</f>
        <v>646500</v>
      </c>
      <c r="H235" s="104">
        <f>SUM(H232:H234)</f>
        <v>12180.51</v>
      </c>
      <c r="I235" s="104">
        <f t="shared" ref="I235:Q235" si="146">SUM(I232:I234)</f>
        <v>18554.550000000003</v>
      </c>
      <c r="J235" s="104">
        <f t="shared" si="146"/>
        <v>45901.5</v>
      </c>
      <c r="K235" s="104">
        <f t="shared" si="146"/>
        <v>6605.7000000000007</v>
      </c>
      <c r="L235" s="104">
        <f t="shared" si="146"/>
        <v>19653.600000000002</v>
      </c>
      <c r="M235" s="104">
        <f t="shared" si="146"/>
        <v>45836.850000000006</v>
      </c>
      <c r="N235" s="104">
        <f t="shared" si="146"/>
        <v>12379.439999999999</v>
      </c>
      <c r="O235" s="128">
        <f t="shared" si="146"/>
        <v>62768.1</v>
      </c>
      <c r="P235" s="141">
        <f t="shared" si="146"/>
        <v>98344.049999999988</v>
      </c>
      <c r="Q235" s="141">
        <f t="shared" si="146"/>
        <v>583731.9</v>
      </c>
      <c r="R235" s="3"/>
      <c r="S235" s="3"/>
    </row>
    <row r="236" spans="1:19" s="1" customFormat="1" ht="40.9" customHeight="1" x14ac:dyDescent="0.2">
      <c r="A236" s="10"/>
      <c r="B236" s="10"/>
      <c r="C236" s="10"/>
      <c r="D236" s="10"/>
      <c r="E236" s="10"/>
      <c r="F236" s="34" t="s">
        <v>193</v>
      </c>
      <c r="G236" s="35">
        <v>8634300</v>
      </c>
      <c r="H236" s="36">
        <v>667698.94000000006</v>
      </c>
      <c r="I236" s="35">
        <v>242510.40000000005</v>
      </c>
      <c r="J236" s="35">
        <v>599938.64</v>
      </c>
      <c r="K236" s="35">
        <v>64256.12000000001</v>
      </c>
      <c r="L236" s="35">
        <v>242468.52000000002</v>
      </c>
      <c r="M236" s="35">
        <v>565494.09000000008</v>
      </c>
      <c r="N236" s="35">
        <v>69118.539999999994</v>
      </c>
      <c r="O236" s="129">
        <v>1221796.4000000004</v>
      </c>
      <c r="P236" s="142">
        <v>1229688.8500000001</v>
      </c>
      <c r="Q236" s="142">
        <v>7412503.5999999978</v>
      </c>
      <c r="R236" s="3"/>
      <c r="S236" s="3"/>
    </row>
    <row r="237" spans="1:19" s="1" customFormat="1" ht="38.450000000000003" customHeight="1" x14ac:dyDescent="0.2">
      <c r="A237" s="10"/>
      <c r="B237" s="10"/>
      <c r="C237" s="10"/>
      <c r="D237" s="10"/>
      <c r="E237" s="10"/>
      <c r="F237" s="34" t="s">
        <v>194</v>
      </c>
      <c r="G237" s="35">
        <f>SUM(G235:G236)</f>
        <v>9280800</v>
      </c>
      <c r="H237" s="35">
        <f t="shared" ref="H237:Q237" si="147">SUM(H235:H236)</f>
        <v>679879.45000000007</v>
      </c>
      <c r="I237" s="35">
        <f t="shared" si="147"/>
        <v>261064.95000000007</v>
      </c>
      <c r="J237" s="35">
        <f t="shared" si="147"/>
        <v>645840.14</v>
      </c>
      <c r="K237" s="35">
        <f t="shared" si="147"/>
        <v>70861.820000000007</v>
      </c>
      <c r="L237" s="35">
        <f t="shared" si="147"/>
        <v>262122.12000000002</v>
      </c>
      <c r="M237" s="35">
        <f t="shared" si="147"/>
        <v>611330.94000000006</v>
      </c>
      <c r="N237" s="35">
        <f t="shared" si="147"/>
        <v>81497.98</v>
      </c>
      <c r="O237" s="129">
        <f t="shared" si="147"/>
        <v>1284564.5000000005</v>
      </c>
      <c r="P237" s="142">
        <f t="shared" si="147"/>
        <v>1328032.9000000001</v>
      </c>
      <c r="Q237" s="142">
        <f t="shared" si="147"/>
        <v>7996235.4999999981</v>
      </c>
      <c r="R237" s="3"/>
      <c r="S237" s="3"/>
    </row>
    <row r="238" spans="1:19" s="1" customFormat="1" ht="15.75" x14ac:dyDescent="0.2">
      <c r="A238" s="10"/>
      <c r="B238" s="10"/>
      <c r="C238" s="10"/>
      <c r="D238" s="10"/>
      <c r="E238" s="10"/>
      <c r="F238" s="34"/>
      <c r="G238" s="34"/>
      <c r="H238" s="37">
        <v>686171.43</v>
      </c>
      <c r="I238" s="34"/>
      <c r="J238" s="34"/>
      <c r="K238" s="34"/>
      <c r="L238" s="34"/>
      <c r="M238" s="34"/>
      <c r="N238" s="34"/>
      <c r="O238" s="152" t="s">
        <v>191</v>
      </c>
      <c r="P238" s="143"/>
      <c r="Q238" s="143"/>
      <c r="R238" s="3"/>
      <c r="S238" s="3"/>
    </row>
    <row r="239" spans="1:19" s="1" customFormat="1" ht="15.75" x14ac:dyDescent="0.2">
      <c r="A239" s="10"/>
      <c r="B239" s="4"/>
      <c r="C239" s="4"/>
      <c r="D239" s="4"/>
      <c r="E239" s="4"/>
      <c r="F239" s="38"/>
      <c r="G239" s="38"/>
      <c r="H239" s="39">
        <f>H238-H237</f>
        <v>6291.9799999999814</v>
      </c>
      <c r="I239" s="36"/>
      <c r="J239" s="40"/>
      <c r="K239" s="40"/>
      <c r="L239" s="40"/>
      <c r="M239" s="40"/>
      <c r="N239" s="40"/>
      <c r="O239" s="130"/>
      <c r="P239" s="145"/>
      <c r="Q239" s="144">
        <f>Q237-Q236</f>
        <v>583731.90000000037</v>
      </c>
      <c r="R239" s="3"/>
      <c r="S239" s="3"/>
    </row>
    <row r="240" spans="1:19" s="1" customFormat="1" ht="15.75" x14ac:dyDescent="0.2">
      <c r="A240" s="4"/>
      <c r="B240" s="4"/>
      <c r="C240" s="4"/>
      <c r="D240" s="4"/>
      <c r="E240" s="4"/>
      <c r="F240" s="38"/>
      <c r="G240" s="37">
        <f>G235+G220</f>
        <v>14396056</v>
      </c>
      <c r="H240" s="40"/>
      <c r="I240" s="36"/>
      <c r="J240" s="40"/>
      <c r="K240" s="40"/>
      <c r="L240" s="40"/>
      <c r="M240" s="40"/>
      <c r="N240" s="40"/>
      <c r="O240" s="130"/>
      <c r="P240" s="145"/>
      <c r="Q240" s="145"/>
      <c r="R240" s="3"/>
      <c r="S240" s="3"/>
    </row>
    <row r="241" spans="1:19" s="1" customFormat="1" ht="15.75" x14ac:dyDescent="0.2">
      <c r="A241" s="4"/>
      <c r="B241" s="4"/>
      <c r="C241" s="4"/>
      <c r="D241" s="4"/>
      <c r="E241" s="4"/>
      <c r="F241" s="5"/>
      <c r="G241" s="5"/>
      <c r="H241" s="25"/>
      <c r="I241" s="27"/>
      <c r="J241" s="4"/>
      <c r="K241" s="4"/>
      <c r="L241" s="14"/>
      <c r="M241" s="4"/>
      <c r="N241" s="4"/>
      <c r="O241" s="131"/>
      <c r="P241" s="146"/>
      <c r="Q241" s="146"/>
      <c r="R241" s="3"/>
      <c r="S241" s="3"/>
    </row>
    <row r="242" spans="1:19" s="1" customFormat="1" ht="15.75" x14ac:dyDescent="0.2">
      <c r="A242" s="4"/>
      <c r="B242" s="4"/>
      <c r="C242" s="4"/>
      <c r="D242" s="4"/>
      <c r="E242" s="4"/>
      <c r="F242" s="5"/>
      <c r="G242" s="5"/>
      <c r="H242" s="25"/>
      <c r="I242" s="27"/>
      <c r="J242" s="4"/>
      <c r="K242" s="4"/>
      <c r="L242" s="14"/>
      <c r="M242" s="4"/>
      <c r="N242" s="4"/>
      <c r="O242" s="131"/>
      <c r="P242" s="146"/>
      <c r="Q242" s="146"/>
      <c r="R242" s="3"/>
      <c r="S242" s="3"/>
    </row>
    <row r="243" spans="1:19" s="1" customFormat="1" ht="15.75" x14ac:dyDescent="0.2">
      <c r="A243" s="4"/>
      <c r="B243" s="4"/>
      <c r="C243" s="4"/>
      <c r="D243" s="4"/>
      <c r="E243" s="4"/>
      <c r="F243" s="5"/>
      <c r="G243" s="5"/>
      <c r="H243" s="25"/>
      <c r="I243" s="27"/>
      <c r="J243" s="4"/>
      <c r="K243" s="4"/>
      <c r="L243" s="14"/>
      <c r="M243" s="4"/>
      <c r="N243" s="4"/>
      <c r="O243" s="131"/>
      <c r="P243" s="146"/>
      <c r="Q243" s="146"/>
      <c r="R243" s="3"/>
      <c r="S243" s="3"/>
    </row>
    <row r="244" spans="1:19" s="1" customFormat="1" ht="15.75" x14ac:dyDescent="0.2">
      <c r="A244" s="4"/>
      <c r="B244" s="4"/>
      <c r="C244" s="4"/>
      <c r="D244" s="4"/>
      <c r="E244" s="4"/>
      <c r="F244" s="5"/>
      <c r="G244" s="5"/>
      <c r="H244" s="25"/>
      <c r="I244" s="27"/>
      <c r="J244" s="4"/>
      <c r="K244" s="4"/>
      <c r="L244" s="14"/>
      <c r="M244" s="4"/>
      <c r="N244" s="4"/>
      <c r="O244" s="131"/>
      <c r="P244" s="146"/>
      <c r="Q244" s="146"/>
      <c r="R244" s="3"/>
      <c r="S244" s="3"/>
    </row>
    <row r="245" spans="1:19" s="1" customFormat="1" ht="15.75" x14ac:dyDescent="0.2">
      <c r="A245" s="4"/>
      <c r="F245" s="2"/>
      <c r="G245" s="2"/>
      <c r="H245" s="24"/>
      <c r="I245" s="26"/>
      <c r="L245" s="13"/>
      <c r="O245" s="116"/>
      <c r="P245" s="133"/>
      <c r="Q245" s="133"/>
      <c r="R245" s="3"/>
      <c r="S245" s="3"/>
    </row>
    <row r="246" spans="1:19" s="1" customFormat="1" x14ac:dyDescent="0.2">
      <c r="F246" s="2"/>
      <c r="G246" s="2"/>
      <c r="H246" s="24"/>
      <c r="I246" s="26"/>
      <c r="L246" s="13"/>
      <c r="O246" s="116"/>
      <c r="P246" s="133"/>
      <c r="Q246" s="133"/>
      <c r="R246" s="3"/>
      <c r="S246" s="3"/>
    </row>
    <row r="247" spans="1:19" s="1" customFormat="1" x14ac:dyDescent="0.2">
      <c r="F247" s="2"/>
      <c r="G247" s="2"/>
      <c r="H247" s="24"/>
      <c r="I247" s="26"/>
      <c r="L247" s="13"/>
      <c r="O247" s="116"/>
      <c r="P247" s="133"/>
      <c r="Q247" s="133"/>
      <c r="R247" s="3"/>
      <c r="S247" s="3"/>
    </row>
    <row r="248" spans="1:19" s="1" customFormat="1" x14ac:dyDescent="0.2">
      <c r="F248" s="2"/>
      <c r="G248" s="2"/>
      <c r="H248" s="24"/>
      <c r="I248" s="26"/>
      <c r="L248" s="13"/>
      <c r="O248" s="116"/>
      <c r="P248" s="133"/>
      <c r="Q248" s="133"/>
      <c r="R248" s="3"/>
      <c r="S248" s="3"/>
    </row>
    <row r="249" spans="1:19" s="1" customFormat="1" x14ac:dyDescent="0.2">
      <c r="F249" s="2"/>
      <c r="G249" s="2"/>
      <c r="H249" s="24"/>
      <c r="I249" s="26"/>
      <c r="L249" s="13"/>
      <c r="O249" s="116"/>
      <c r="P249" s="133"/>
      <c r="Q249" s="133"/>
      <c r="R249" s="3"/>
      <c r="S249" s="3"/>
    </row>
    <row r="250" spans="1:19" s="1" customFormat="1" x14ac:dyDescent="0.2">
      <c r="F250" s="2"/>
      <c r="G250" s="2"/>
      <c r="H250" s="24"/>
      <c r="I250" s="26"/>
      <c r="L250" s="13"/>
      <c r="O250" s="116"/>
      <c r="P250" s="133"/>
      <c r="Q250" s="133"/>
      <c r="R250" s="3"/>
      <c r="S250" s="3"/>
    </row>
    <row r="251" spans="1:19" s="1" customFormat="1" x14ac:dyDescent="0.2">
      <c r="F251" s="2"/>
      <c r="G251" s="2"/>
      <c r="H251" s="24"/>
      <c r="I251" s="26"/>
      <c r="L251" s="13"/>
      <c r="O251" s="116"/>
      <c r="P251" s="133"/>
      <c r="Q251" s="133"/>
      <c r="R251" s="3"/>
      <c r="S251" s="3"/>
    </row>
    <row r="252" spans="1:19" s="1" customFormat="1" x14ac:dyDescent="0.2">
      <c r="F252" s="2"/>
      <c r="G252" s="2"/>
      <c r="H252" s="24"/>
      <c r="I252" s="26"/>
      <c r="L252" s="13"/>
      <c r="O252" s="116"/>
      <c r="P252" s="133"/>
      <c r="Q252" s="133"/>
      <c r="R252" s="3"/>
      <c r="S252" s="3"/>
    </row>
    <row r="253" spans="1:19" s="1" customFormat="1" x14ac:dyDescent="0.2">
      <c r="F253" s="2"/>
      <c r="G253" s="2"/>
      <c r="H253" s="24"/>
      <c r="I253" s="26"/>
      <c r="L253" s="13"/>
      <c r="O253" s="116"/>
      <c r="P253" s="133"/>
      <c r="Q253" s="133"/>
      <c r="R253" s="3"/>
      <c r="S253" s="3"/>
    </row>
    <row r="254" spans="1:19" s="1" customFormat="1" x14ac:dyDescent="0.2">
      <c r="F254" s="2"/>
      <c r="G254" s="2"/>
      <c r="H254" s="24"/>
      <c r="I254" s="26"/>
      <c r="L254" s="13"/>
      <c r="O254" s="116"/>
      <c r="P254" s="133"/>
      <c r="Q254" s="133"/>
      <c r="R254" s="3"/>
      <c r="S254" s="3"/>
    </row>
    <row r="255" spans="1:19" s="1" customFormat="1" x14ac:dyDescent="0.2">
      <c r="F255" s="2"/>
      <c r="G255" s="2"/>
      <c r="H255" s="24"/>
      <c r="I255" s="26"/>
      <c r="L255" s="13"/>
      <c r="O255" s="116"/>
      <c r="P255" s="133"/>
      <c r="Q255" s="133"/>
      <c r="R255" s="3"/>
      <c r="S255" s="3"/>
    </row>
    <row r="256" spans="1:19" s="1" customFormat="1" x14ac:dyDescent="0.2">
      <c r="F256" s="2"/>
      <c r="G256" s="2"/>
      <c r="H256" s="24"/>
      <c r="I256" s="26"/>
      <c r="L256" s="13"/>
      <c r="O256" s="116"/>
      <c r="P256" s="133"/>
      <c r="Q256" s="133"/>
      <c r="R256" s="3"/>
      <c r="S256" s="3"/>
    </row>
    <row r="257" spans="6:19" s="1" customFormat="1" x14ac:dyDescent="0.2">
      <c r="F257" s="2"/>
      <c r="G257" s="2"/>
      <c r="H257" s="24"/>
      <c r="I257" s="26"/>
      <c r="L257" s="13"/>
      <c r="O257" s="116"/>
      <c r="P257" s="133"/>
      <c r="Q257" s="133"/>
      <c r="R257" s="3"/>
      <c r="S257" s="3"/>
    </row>
    <row r="258" spans="6:19" s="1" customFormat="1" x14ac:dyDescent="0.2">
      <c r="F258" s="2"/>
      <c r="G258" s="2"/>
      <c r="H258" s="24"/>
      <c r="I258" s="26"/>
      <c r="L258" s="13"/>
      <c r="O258" s="116"/>
      <c r="P258" s="133"/>
      <c r="Q258" s="133"/>
      <c r="R258" s="3"/>
      <c r="S258" s="3"/>
    </row>
    <row r="259" spans="6:19" s="1" customFormat="1" x14ac:dyDescent="0.2">
      <c r="F259" s="2"/>
      <c r="G259" s="2"/>
      <c r="H259" s="24"/>
      <c r="I259" s="26"/>
      <c r="L259" s="13"/>
      <c r="O259" s="116"/>
      <c r="P259" s="133"/>
      <c r="Q259" s="133"/>
      <c r="R259" s="3"/>
      <c r="S259" s="3"/>
    </row>
    <row r="260" spans="6:19" s="1" customFormat="1" x14ac:dyDescent="0.2">
      <c r="F260" s="2"/>
      <c r="G260" s="2"/>
      <c r="H260" s="24"/>
      <c r="I260" s="26"/>
      <c r="L260" s="13"/>
      <c r="O260" s="116"/>
      <c r="P260" s="133"/>
      <c r="Q260" s="133"/>
      <c r="R260" s="3"/>
      <c r="S260" s="3"/>
    </row>
    <row r="261" spans="6:19" s="1" customFormat="1" x14ac:dyDescent="0.2">
      <c r="F261" s="2"/>
      <c r="G261" s="2"/>
      <c r="H261" s="24"/>
      <c r="I261" s="26"/>
      <c r="L261" s="13"/>
      <c r="O261" s="116"/>
      <c r="P261" s="133"/>
      <c r="Q261" s="133"/>
      <c r="R261" s="3"/>
      <c r="S261" s="3"/>
    </row>
    <row r="262" spans="6:19" s="1" customFormat="1" x14ac:dyDescent="0.2">
      <c r="F262" s="2"/>
      <c r="G262" s="2"/>
      <c r="H262" s="24"/>
      <c r="I262" s="26"/>
      <c r="L262" s="13"/>
      <c r="O262" s="116"/>
      <c r="P262" s="133"/>
      <c r="Q262" s="133"/>
      <c r="R262" s="3"/>
      <c r="S262" s="3"/>
    </row>
    <row r="263" spans="6:19" s="1" customFormat="1" x14ac:dyDescent="0.2">
      <c r="F263" s="2"/>
      <c r="G263" s="2"/>
      <c r="H263" s="24"/>
      <c r="I263" s="26"/>
      <c r="L263" s="13"/>
      <c r="O263" s="116"/>
      <c r="P263" s="133"/>
      <c r="Q263" s="133"/>
      <c r="R263" s="3"/>
      <c r="S263" s="3"/>
    </row>
    <row r="264" spans="6:19" s="1" customFormat="1" x14ac:dyDescent="0.2">
      <c r="F264" s="2"/>
      <c r="G264" s="2"/>
      <c r="H264" s="24"/>
      <c r="I264" s="26"/>
      <c r="L264" s="13"/>
      <c r="O264" s="116"/>
      <c r="P264" s="133"/>
      <c r="Q264" s="133"/>
      <c r="R264" s="3"/>
      <c r="S264" s="3"/>
    </row>
    <row r="265" spans="6:19" s="1" customFormat="1" x14ac:dyDescent="0.2">
      <c r="F265" s="2"/>
      <c r="G265" s="2"/>
      <c r="H265" s="24"/>
      <c r="I265" s="26"/>
      <c r="L265" s="13"/>
      <c r="O265" s="116"/>
      <c r="P265" s="133"/>
      <c r="Q265" s="133"/>
      <c r="R265" s="3"/>
      <c r="S265" s="3"/>
    </row>
    <row r="266" spans="6:19" s="1" customFormat="1" x14ac:dyDescent="0.2">
      <c r="F266" s="2"/>
      <c r="G266" s="2"/>
      <c r="H266" s="24"/>
      <c r="I266" s="26"/>
      <c r="L266" s="13"/>
      <c r="O266" s="116"/>
      <c r="P266" s="133"/>
      <c r="Q266" s="133"/>
      <c r="R266" s="3"/>
      <c r="S266" s="3"/>
    </row>
    <row r="267" spans="6:19" s="1" customFormat="1" x14ac:dyDescent="0.2">
      <c r="F267" s="2"/>
      <c r="G267" s="2"/>
      <c r="H267" s="24"/>
      <c r="I267" s="26"/>
      <c r="L267" s="13"/>
      <c r="O267" s="116"/>
      <c r="P267" s="133"/>
      <c r="Q267" s="133"/>
      <c r="R267" s="3"/>
      <c r="S267" s="3"/>
    </row>
    <row r="268" spans="6:19" s="1" customFormat="1" x14ac:dyDescent="0.2">
      <c r="F268" s="2"/>
      <c r="G268" s="2"/>
      <c r="H268" s="24"/>
      <c r="I268" s="26"/>
      <c r="L268" s="13"/>
      <c r="O268" s="116"/>
      <c r="P268" s="133"/>
      <c r="Q268" s="133"/>
      <c r="R268" s="3"/>
      <c r="S268" s="3"/>
    </row>
    <row r="269" spans="6:19" s="1" customFormat="1" x14ac:dyDescent="0.2">
      <c r="F269" s="2"/>
      <c r="G269" s="2"/>
      <c r="H269" s="24"/>
      <c r="I269" s="26"/>
      <c r="L269" s="13"/>
      <c r="O269" s="116"/>
      <c r="P269" s="133"/>
      <c r="Q269" s="133"/>
      <c r="R269" s="3"/>
      <c r="S269" s="3"/>
    </row>
    <row r="270" spans="6:19" s="1" customFormat="1" x14ac:dyDescent="0.2">
      <c r="F270" s="2"/>
      <c r="G270" s="2"/>
      <c r="H270" s="24"/>
      <c r="I270" s="26"/>
      <c r="L270" s="13"/>
      <c r="O270" s="116"/>
      <c r="P270" s="133"/>
      <c r="Q270" s="133"/>
      <c r="R270" s="3"/>
      <c r="S270" s="3"/>
    </row>
    <row r="271" spans="6:19" s="1" customFormat="1" x14ac:dyDescent="0.2">
      <c r="F271" s="2"/>
      <c r="G271" s="2"/>
      <c r="H271" s="24"/>
      <c r="I271" s="26"/>
      <c r="L271" s="13"/>
      <c r="O271" s="116"/>
      <c r="P271" s="133"/>
      <c r="Q271" s="133"/>
      <c r="R271" s="3"/>
      <c r="S271" s="3"/>
    </row>
    <row r="272" spans="6:19" s="1" customFormat="1" x14ac:dyDescent="0.2">
      <c r="F272" s="2"/>
      <c r="G272" s="2"/>
      <c r="H272" s="24"/>
      <c r="I272" s="26"/>
      <c r="L272" s="13"/>
      <c r="O272" s="116"/>
      <c r="P272" s="133"/>
      <c r="Q272" s="133"/>
      <c r="R272" s="3"/>
      <c r="S272" s="3"/>
    </row>
    <row r="273" spans="6:19" s="1" customFormat="1" x14ac:dyDescent="0.2">
      <c r="F273" s="2"/>
      <c r="G273" s="2"/>
      <c r="H273" s="24"/>
      <c r="I273" s="26"/>
      <c r="L273" s="13"/>
      <c r="O273" s="116"/>
      <c r="P273" s="133"/>
      <c r="Q273" s="133"/>
      <c r="R273" s="3"/>
      <c r="S273" s="3"/>
    </row>
    <row r="274" spans="6:19" s="1" customFormat="1" x14ac:dyDescent="0.2">
      <c r="F274" s="2"/>
      <c r="G274" s="2"/>
      <c r="H274" s="24"/>
      <c r="I274" s="26"/>
      <c r="L274" s="13"/>
      <c r="O274" s="116"/>
      <c r="P274" s="133"/>
      <c r="Q274" s="133"/>
      <c r="R274" s="3"/>
      <c r="S274" s="3"/>
    </row>
    <row r="275" spans="6:19" s="1" customFormat="1" x14ac:dyDescent="0.2">
      <c r="F275" s="2"/>
      <c r="G275" s="2"/>
      <c r="H275" s="24"/>
      <c r="I275" s="26"/>
      <c r="L275" s="13"/>
      <c r="O275" s="116"/>
      <c r="P275" s="133"/>
      <c r="Q275" s="133"/>
      <c r="R275" s="3"/>
      <c r="S275" s="3"/>
    </row>
    <row r="276" spans="6:19" s="1" customFormat="1" x14ac:dyDescent="0.2">
      <c r="F276" s="2"/>
      <c r="G276" s="2"/>
      <c r="H276" s="24"/>
      <c r="I276" s="26"/>
      <c r="L276" s="13"/>
      <c r="O276" s="116"/>
      <c r="P276" s="133"/>
      <c r="Q276" s="133"/>
      <c r="R276" s="3"/>
      <c r="S276" s="3"/>
    </row>
    <row r="277" spans="6:19" s="1" customFormat="1" x14ac:dyDescent="0.2">
      <c r="F277" s="2"/>
      <c r="G277" s="2"/>
      <c r="H277" s="24"/>
      <c r="I277" s="26"/>
      <c r="L277" s="13"/>
      <c r="O277" s="116"/>
      <c r="P277" s="133"/>
      <c r="Q277" s="133"/>
      <c r="R277" s="3"/>
      <c r="S277" s="3"/>
    </row>
    <row r="278" spans="6:19" s="1" customFormat="1" x14ac:dyDescent="0.2">
      <c r="F278" s="2"/>
      <c r="G278" s="2"/>
      <c r="H278" s="24"/>
      <c r="I278" s="26"/>
      <c r="L278" s="13"/>
      <c r="O278" s="116"/>
      <c r="P278" s="133"/>
      <c r="Q278" s="133"/>
      <c r="R278" s="3"/>
      <c r="S278" s="3"/>
    </row>
    <row r="279" spans="6:19" s="1" customFormat="1" x14ac:dyDescent="0.2">
      <c r="F279" s="2"/>
      <c r="G279" s="2"/>
      <c r="H279" s="24"/>
      <c r="I279" s="26"/>
      <c r="L279" s="13"/>
      <c r="O279" s="116"/>
      <c r="P279" s="133"/>
      <c r="Q279" s="133"/>
      <c r="R279" s="3"/>
      <c r="S279" s="3"/>
    </row>
    <row r="280" spans="6:19" s="1" customFormat="1" x14ac:dyDescent="0.2">
      <c r="F280" s="2"/>
      <c r="G280" s="2"/>
      <c r="H280" s="24"/>
      <c r="I280" s="26"/>
      <c r="L280" s="13"/>
      <c r="O280" s="116"/>
      <c r="P280" s="133"/>
      <c r="Q280" s="133"/>
      <c r="R280" s="3"/>
      <c r="S280" s="3"/>
    </row>
    <row r="281" spans="6:19" s="1" customFormat="1" x14ac:dyDescent="0.2">
      <c r="F281" s="2"/>
      <c r="G281" s="2"/>
      <c r="H281" s="24"/>
      <c r="I281" s="26"/>
      <c r="L281" s="13"/>
      <c r="O281" s="116"/>
      <c r="P281" s="133"/>
      <c r="Q281" s="133"/>
      <c r="R281" s="3"/>
      <c r="S281" s="3"/>
    </row>
    <row r="282" spans="6:19" s="1" customFormat="1" x14ac:dyDescent="0.2">
      <c r="F282" s="2"/>
      <c r="G282" s="2"/>
      <c r="H282" s="24"/>
      <c r="I282" s="26"/>
      <c r="L282" s="13"/>
      <c r="O282" s="116"/>
      <c r="P282" s="133"/>
      <c r="Q282" s="133"/>
      <c r="R282" s="3"/>
      <c r="S282" s="3"/>
    </row>
    <row r="283" spans="6:19" s="1" customFormat="1" x14ac:dyDescent="0.2">
      <c r="F283" s="2"/>
      <c r="G283" s="2"/>
      <c r="H283" s="24"/>
      <c r="I283" s="26"/>
      <c r="L283" s="13"/>
      <c r="O283" s="116"/>
      <c r="P283" s="133"/>
      <c r="Q283" s="133"/>
      <c r="R283" s="3"/>
      <c r="S283" s="3"/>
    </row>
    <row r="284" spans="6:19" s="1" customFormat="1" x14ac:dyDescent="0.2">
      <c r="F284" s="2"/>
      <c r="G284" s="2"/>
      <c r="H284" s="24"/>
      <c r="I284" s="26"/>
      <c r="L284" s="13"/>
      <c r="O284" s="116"/>
      <c r="P284" s="133"/>
      <c r="Q284" s="133"/>
      <c r="R284" s="3"/>
      <c r="S284" s="3"/>
    </row>
    <row r="285" spans="6:19" s="1" customFormat="1" x14ac:dyDescent="0.2">
      <c r="F285" s="2"/>
      <c r="G285" s="2"/>
      <c r="H285" s="24"/>
      <c r="I285" s="26"/>
      <c r="L285" s="13"/>
      <c r="O285" s="116"/>
      <c r="P285" s="133"/>
      <c r="Q285" s="133"/>
      <c r="R285" s="3"/>
      <c r="S285" s="3"/>
    </row>
    <row r="286" spans="6:19" s="1" customFormat="1" x14ac:dyDescent="0.2">
      <c r="F286" s="2"/>
      <c r="G286" s="2"/>
      <c r="H286" s="24"/>
      <c r="I286" s="26"/>
      <c r="L286" s="13"/>
      <c r="O286" s="116"/>
      <c r="P286" s="133"/>
      <c r="Q286" s="133"/>
      <c r="R286" s="3"/>
      <c r="S286" s="3"/>
    </row>
    <row r="287" spans="6:19" s="1" customFormat="1" x14ac:dyDescent="0.2">
      <c r="F287" s="2"/>
      <c r="G287" s="2"/>
      <c r="H287" s="24"/>
      <c r="I287" s="26"/>
      <c r="L287" s="13"/>
      <c r="O287" s="116"/>
      <c r="P287" s="133"/>
      <c r="Q287" s="133"/>
      <c r="R287" s="3"/>
      <c r="S287" s="3"/>
    </row>
    <row r="288" spans="6:19" s="1" customFormat="1" x14ac:dyDescent="0.2">
      <c r="F288" s="2"/>
      <c r="G288" s="2"/>
      <c r="H288" s="24"/>
      <c r="I288" s="26"/>
      <c r="L288" s="13"/>
      <c r="O288" s="116"/>
      <c r="P288" s="133"/>
      <c r="Q288" s="133"/>
      <c r="R288" s="3"/>
      <c r="S288" s="3"/>
    </row>
    <row r="289" spans="6:19" s="1" customFormat="1" x14ac:dyDescent="0.2">
      <c r="F289" s="2"/>
      <c r="G289" s="2"/>
      <c r="H289" s="24"/>
      <c r="I289" s="26"/>
      <c r="L289" s="13"/>
      <c r="O289" s="116"/>
      <c r="P289" s="133"/>
      <c r="Q289" s="133"/>
      <c r="R289" s="3"/>
      <c r="S289" s="3"/>
    </row>
    <row r="290" spans="6:19" s="1" customFormat="1" x14ac:dyDescent="0.2">
      <c r="F290" s="2"/>
      <c r="G290" s="2"/>
      <c r="H290" s="24"/>
      <c r="I290" s="26"/>
      <c r="L290" s="13"/>
      <c r="O290" s="116"/>
      <c r="P290" s="133"/>
      <c r="Q290" s="133"/>
      <c r="R290" s="3"/>
      <c r="S290" s="3"/>
    </row>
    <row r="291" spans="6:19" s="1" customFormat="1" x14ac:dyDescent="0.2">
      <c r="F291" s="2"/>
      <c r="G291" s="2"/>
      <c r="H291" s="24"/>
      <c r="I291" s="26"/>
      <c r="L291" s="13"/>
      <c r="O291" s="116"/>
      <c r="P291" s="133"/>
      <c r="Q291" s="133"/>
      <c r="R291" s="3"/>
      <c r="S291" s="3"/>
    </row>
    <row r="292" spans="6:19" s="1" customFormat="1" x14ac:dyDescent="0.2">
      <c r="F292" s="2"/>
      <c r="G292" s="2"/>
      <c r="H292" s="24"/>
      <c r="I292" s="26"/>
      <c r="L292" s="13"/>
      <c r="O292" s="116"/>
      <c r="P292" s="133"/>
      <c r="Q292" s="133"/>
      <c r="R292" s="3"/>
      <c r="S292" s="3"/>
    </row>
    <row r="293" spans="6:19" s="1" customFormat="1" x14ac:dyDescent="0.2">
      <c r="F293" s="2"/>
      <c r="G293" s="2"/>
      <c r="H293" s="24"/>
      <c r="I293" s="26"/>
      <c r="L293" s="13"/>
      <c r="O293" s="116"/>
      <c r="P293" s="133"/>
      <c r="Q293" s="133"/>
      <c r="R293" s="3"/>
      <c r="S293" s="3"/>
    </row>
    <row r="294" spans="6:19" s="1" customFormat="1" x14ac:dyDescent="0.2">
      <c r="F294" s="2"/>
      <c r="G294" s="2"/>
      <c r="H294" s="24"/>
      <c r="I294" s="26"/>
      <c r="L294" s="13"/>
      <c r="O294" s="116"/>
      <c r="P294" s="133"/>
      <c r="Q294" s="133"/>
      <c r="R294" s="3"/>
      <c r="S294" s="3"/>
    </row>
    <row r="295" spans="6:19" s="1" customFormat="1" x14ac:dyDescent="0.2">
      <c r="F295" s="2"/>
      <c r="G295" s="2"/>
      <c r="H295" s="24"/>
      <c r="I295" s="26"/>
      <c r="L295" s="13"/>
      <c r="O295" s="116"/>
      <c r="P295" s="133"/>
      <c r="Q295" s="133"/>
      <c r="R295" s="3"/>
      <c r="S295" s="3"/>
    </row>
    <row r="296" spans="6:19" s="1" customFormat="1" x14ac:dyDescent="0.2">
      <c r="F296" s="2"/>
      <c r="G296" s="2"/>
      <c r="H296" s="24"/>
      <c r="I296" s="26"/>
      <c r="L296" s="13"/>
      <c r="O296" s="116"/>
      <c r="P296" s="133"/>
      <c r="Q296" s="133"/>
      <c r="R296" s="3"/>
      <c r="S296" s="3"/>
    </row>
    <row r="297" spans="6:19" s="1" customFormat="1" x14ac:dyDescent="0.2">
      <c r="F297" s="2"/>
      <c r="G297" s="2"/>
      <c r="H297" s="24"/>
      <c r="I297" s="26"/>
      <c r="L297" s="13"/>
      <c r="O297" s="116"/>
      <c r="P297" s="133"/>
      <c r="Q297" s="133"/>
      <c r="R297" s="3"/>
      <c r="S297" s="3"/>
    </row>
    <row r="298" spans="6:19" s="1" customFormat="1" x14ac:dyDescent="0.2">
      <c r="F298" s="2"/>
      <c r="G298" s="2"/>
      <c r="H298" s="24"/>
      <c r="I298" s="26"/>
      <c r="L298" s="13"/>
      <c r="O298" s="116"/>
      <c r="P298" s="133"/>
      <c r="Q298" s="133"/>
      <c r="R298" s="3"/>
      <c r="S298" s="3"/>
    </row>
    <row r="299" spans="6:19" s="1" customFormat="1" x14ac:dyDescent="0.2">
      <c r="F299" s="2"/>
      <c r="G299" s="2"/>
      <c r="H299" s="24"/>
      <c r="I299" s="26"/>
      <c r="L299" s="13"/>
      <c r="O299" s="116"/>
      <c r="P299" s="133"/>
      <c r="Q299" s="133"/>
      <c r="R299" s="3"/>
      <c r="S299" s="3"/>
    </row>
    <row r="300" spans="6:19" s="1" customFormat="1" x14ac:dyDescent="0.2">
      <c r="F300" s="2"/>
      <c r="G300" s="2"/>
      <c r="H300" s="24"/>
      <c r="I300" s="26"/>
      <c r="L300" s="13"/>
      <c r="O300" s="116"/>
      <c r="P300" s="133"/>
      <c r="Q300" s="133"/>
      <c r="R300" s="3"/>
      <c r="S300" s="3"/>
    </row>
    <row r="301" spans="6:19" s="1" customFormat="1" x14ac:dyDescent="0.2">
      <c r="F301" s="2"/>
      <c r="G301" s="2"/>
      <c r="H301" s="24"/>
      <c r="I301" s="26"/>
      <c r="L301" s="13"/>
      <c r="O301" s="116"/>
      <c r="P301" s="133"/>
      <c r="Q301" s="133"/>
      <c r="R301" s="3"/>
      <c r="S301" s="3"/>
    </row>
    <row r="302" spans="6:19" s="1" customFormat="1" x14ac:dyDescent="0.2">
      <c r="F302" s="2"/>
      <c r="G302" s="2"/>
      <c r="H302" s="24"/>
      <c r="I302" s="26"/>
      <c r="L302" s="13"/>
      <c r="O302" s="116"/>
      <c r="P302" s="133"/>
      <c r="Q302" s="133"/>
      <c r="R302" s="3"/>
      <c r="S302" s="3"/>
    </row>
    <row r="303" spans="6:19" s="1" customFormat="1" x14ac:dyDescent="0.2">
      <c r="F303" s="2"/>
      <c r="G303" s="2"/>
      <c r="H303" s="24"/>
      <c r="I303" s="26"/>
      <c r="L303" s="13"/>
      <c r="O303" s="116"/>
      <c r="P303" s="133"/>
      <c r="Q303" s="133"/>
      <c r="R303" s="3"/>
      <c r="S303" s="3"/>
    </row>
    <row r="304" spans="6:19" s="1" customFormat="1" x14ac:dyDescent="0.2">
      <c r="F304" s="2"/>
      <c r="G304" s="2"/>
      <c r="H304" s="24"/>
      <c r="I304" s="26"/>
      <c r="L304" s="13"/>
      <c r="O304" s="116"/>
      <c r="P304" s="133"/>
      <c r="Q304" s="133"/>
      <c r="R304" s="3"/>
      <c r="S304" s="3"/>
    </row>
    <row r="305" spans="6:19" s="1" customFormat="1" x14ac:dyDescent="0.2">
      <c r="F305" s="2"/>
      <c r="G305" s="2"/>
      <c r="H305" s="24"/>
      <c r="I305" s="26"/>
      <c r="L305" s="13"/>
      <c r="O305" s="116"/>
      <c r="P305" s="133"/>
      <c r="Q305" s="133"/>
      <c r="R305" s="3"/>
      <c r="S305" s="3"/>
    </row>
    <row r="306" spans="6:19" s="1" customFormat="1" x14ac:dyDescent="0.2">
      <c r="F306" s="2"/>
      <c r="G306" s="2"/>
      <c r="H306" s="24"/>
      <c r="I306" s="26"/>
      <c r="L306" s="13"/>
      <c r="O306" s="116"/>
      <c r="P306" s="133"/>
      <c r="Q306" s="133"/>
      <c r="R306" s="3"/>
      <c r="S306" s="3"/>
    </row>
    <row r="307" spans="6:19" s="1" customFormat="1" x14ac:dyDescent="0.2">
      <c r="F307" s="2"/>
      <c r="G307" s="2"/>
      <c r="H307" s="24"/>
      <c r="I307" s="26"/>
      <c r="L307" s="13"/>
      <c r="O307" s="116"/>
      <c r="P307" s="133"/>
      <c r="Q307" s="133"/>
      <c r="R307" s="3"/>
      <c r="S307" s="3"/>
    </row>
    <row r="308" spans="6:19" s="1" customFormat="1" x14ac:dyDescent="0.2">
      <c r="F308" s="2"/>
      <c r="G308" s="2"/>
      <c r="H308" s="24"/>
      <c r="I308" s="26"/>
      <c r="L308" s="13"/>
      <c r="O308" s="116"/>
      <c r="P308" s="133"/>
      <c r="Q308" s="133"/>
      <c r="R308" s="3"/>
      <c r="S308" s="3"/>
    </row>
    <row r="309" spans="6:19" s="1" customFormat="1" x14ac:dyDescent="0.2">
      <c r="F309" s="2"/>
      <c r="G309" s="2"/>
      <c r="H309" s="24"/>
      <c r="I309" s="26"/>
      <c r="L309" s="13"/>
      <c r="O309" s="116"/>
      <c r="P309" s="133"/>
      <c r="Q309" s="133"/>
      <c r="R309" s="3"/>
      <c r="S309" s="3"/>
    </row>
    <row r="310" spans="6:19" s="1" customFormat="1" x14ac:dyDescent="0.2">
      <c r="F310" s="2"/>
      <c r="G310" s="2"/>
      <c r="H310" s="24"/>
      <c r="I310" s="26"/>
      <c r="L310" s="13"/>
      <c r="O310" s="116"/>
      <c r="P310" s="133"/>
      <c r="Q310" s="133"/>
      <c r="R310" s="3"/>
      <c r="S310" s="3"/>
    </row>
    <row r="311" spans="6:19" s="1" customFormat="1" x14ac:dyDescent="0.2">
      <c r="F311" s="2"/>
      <c r="G311" s="2"/>
      <c r="H311" s="24"/>
      <c r="I311" s="26"/>
      <c r="L311" s="13"/>
      <c r="O311" s="116"/>
      <c r="P311" s="133"/>
      <c r="Q311" s="133"/>
      <c r="R311" s="3"/>
      <c r="S311" s="3"/>
    </row>
    <row r="312" spans="6:19" s="1" customFormat="1" x14ac:dyDescent="0.2">
      <c r="F312" s="2"/>
      <c r="G312" s="2"/>
      <c r="H312" s="24"/>
      <c r="I312" s="26"/>
      <c r="L312" s="13"/>
      <c r="O312" s="116"/>
      <c r="P312" s="133"/>
      <c r="Q312" s="133"/>
      <c r="R312" s="3"/>
      <c r="S312" s="3"/>
    </row>
    <row r="313" spans="6:19" s="1" customFormat="1" x14ac:dyDescent="0.2">
      <c r="F313" s="2"/>
      <c r="G313" s="2"/>
      <c r="H313" s="24"/>
      <c r="I313" s="26"/>
      <c r="L313" s="13"/>
      <c r="O313" s="116"/>
      <c r="P313" s="133"/>
      <c r="Q313" s="133"/>
      <c r="R313" s="3"/>
      <c r="S313" s="3"/>
    </row>
    <row r="314" spans="6:19" s="1" customFormat="1" x14ac:dyDescent="0.2">
      <c r="F314" s="2"/>
      <c r="G314" s="2"/>
      <c r="H314" s="24"/>
      <c r="I314" s="26"/>
      <c r="L314" s="13"/>
      <c r="O314" s="116"/>
      <c r="P314" s="133"/>
      <c r="Q314" s="133"/>
      <c r="R314" s="3"/>
      <c r="S314" s="3"/>
    </row>
    <row r="315" spans="6:19" s="1" customFormat="1" x14ac:dyDescent="0.2">
      <c r="F315" s="2"/>
      <c r="G315" s="2"/>
      <c r="H315" s="24"/>
      <c r="I315" s="26"/>
      <c r="L315" s="13"/>
      <c r="O315" s="116"/>
      <c r="P315" s="133"/>
      <c r="Q315" s="133"/>
      <c r="R315" s="3"/>
      <c r="S315" s="3"/>
    </row>
    <row r="316" spans="6:19" s="1" customFormat="1" x14ac:dyDescent="0.2">
      <c r="F316" s="2"/>
      <c r="G316" s="2"/>
      <c r="H316" s="24"/>
      <c r="I316" s="26"/>
      <c r="L316" s="13"/>
      <c r="O316" s="116"/>
      <c r="P316" s="133"/>
      <c r="Q316" s="133"/>
      <c r="R316" s="3"/>
      <c r="S316" s="3"/>
    </row>
    <row r="317" spans="6:19" s="1" customFormat="1" x14ac:dyDescent="0.2">
      <c r="F317" s="2"/>
      <c r="G317" s="2"/>
      <c r="H317" s="24"/>
      <c r="I317" s="26"/>
      <c r="L317" s="13"/>
      <c r="O317" s="116"/>
      <c r="P317" s="133"/>
      <c r="Q317" s="133"/>
      <c r="R317" s="3"/>
      <c r="S317" s="3"/>
    </row>
    <row r="318" spans="6:19" s="1" customFormat="1" x14ac:dyDescent="0.2">
      <c r="F318" s="2"/>
      <c r="G318" s="2"/>
      <c r="H318" s="24"/>
      <c r="I318" s="26"/>
      <c r="L318" s="13"/>
      <c r="O318" s="116"/>
      <c r="P318" s="133"/>
      <c r="Q318" s="133"/>
      <c r="R318" s="3"/>
      <c r="S318" s="3"/>
    </row>
    <row r="319" spans="6:19" s="1" customFormat="1" x14ac:dyDescent="0.2">
      <c r="F319" s="2"/>
      <c r="G319" s="2"/>
      <c r="H319" s="24"/>
      <c r="I319" s="26"/>
      <c r="L319" s="13"/>
      <c r="O319" s="116"/>
      <c r="P319" s="133"/>
      <c r="Q319" s="133"/>
      <c r="R319" s="3"/>
      <c r="S319" s="3"/>
    </row>
    <row r="320" spans="6:19" s="1" customFormat="1" x14ac:dyDescent="0.2">
      <c r="F320" s="2"/>
      <c r="G320" s="2"/>
      <c r="H320" s="24"/>
      <c r="I320" s="26"/>
      <c r="L320" s="13"/>
      <c r="O320" s="116"/>
      <c r="P320" s="133"/>
      <c r="Q320" s="133"/>
      <c r="R320" s="3"/>
      <c r="S320" s="3"/>
    </row>
    <row r="321" spans="6:19" s="1" customFormat="1" x14ac:dyDescent="0.2">
      <c r="F321" s="2"/>
      <c r="G321" s="2"/>
      <c r="H321" s="24"/>
      <c r="I321" s="26"/>
      <c r="L321" s="13"/>
      <c r="O321" s="116"/>
      <c r="P321" s="133"/>
      <c r="Q321" s="133"/>
      <c r="R321" s="3"/>
      <c r="S321" s="3"/>
    </row>
    <row r="322" spans="6:19" s="1" customFormat="1" x14ac:dyDescent="0.2">
      <c r="F322" s="2"/>
      <c r="G322" s="2"/>
      <c r="H322" s="24"/>
      <c r="I322" s="26"/>
      <c r="L322" s="13"/>
      <c r="O322" s="116"/>
      <c r="P322" s="133"/>
      <c r="Q322" s="133"/>
      <c r="R322" s="3"/>
      <c r="S322" s="3"/>
    </row>
    <row r="323" spans="6:19" s="1" customFormat="1" x14ac:dyDescent="0.2">
      <c r="F323" s="2"/>
      <c r="G323" s="2"/>
      <c r="H323" s="24"/>
      <c r="I323" s="26"/>
      <c r="L323" s="13"/>
      <c r="O323" s="116"/>
      <c r="P323" s="133"/>
      <c r="Q323" s="133"/>
      <c r="R323" s="3"/>
      <c r="S323" s="3"/>
    </row>
    <row r="324" spans="6:19" s="1" customFormat="1" x14ac:dyDescent="0.2">
      <c r="F324" s="2"/>
      <c r="G324" s="2"/>
      <c r="H324" s="24"/>
      <c r="I324" s="26"/>
      <c r="L324" s="13"/>
      <c r="O324" s="116"/>
      <c r="P324" s="133"/>
      <c r="Q324" s="133"/>
      <c r="R324" s="3"/>
      <c r="S324" s="3"/>
    </row>
    <row r="325" spans="6:19" s="1" customFormat="1" x14ac:dyDescent="0.2">
      <c r="F325" s="2"/>
      <c r="G325" s="2"/>
      <c r="H325" s="24"/>
      <c r="I325" s="26"/>
      <c r="L325" s="13"/>
      <c r="O325" s="116"/>
      <c r="P325" s="133"/>
      <c r="Q325" s="133"/>
      <c r="R325" s="3"/>
      <c r="S325" s="3"/>
    </row>
    <row r="326" spans="6:19" s="1" customFormat="1" x14ac:dyDescent="0.2">
      <c r="F326" s="2"/>
      <c r="G326" s="2"/>
      <c r="H326" s="24"/>
      <c r="I326" s="26"/>
      <c r="L326" s="13"/>
      <c r="O326" s="116"/>
      <c r="P326" s="133"/>
      <c r="Q326" s="133"/>
      <c r="R326" s="3"/>
      <c r="S326" s="3"/>
    </row>
    <row r="327" spans="6:19" s="1" customFormat="1" x14ac:dyDescent="0.2">
      <c r="F327" s="2"/>
      <c r="G327" s="2"/>
      <c r="H327" s="24"/>
      <c r="I327" s="26"/>
      <c r="L327" s="13"/>
      <c r="O327" s="116"/>
      <c r="P327" s="133"/>
      <c r="Q327" s="133"/>
      <c r="R327" s="3"/>
      <c r="S327" s="3"/>
    </row>
    <row r="328" spans="6:19" s="1" customFormat="1" x14ac:dyDescent="0.2">
      <c r="F328" s="2"/>
      <c r="G328" s="2"/>
      <c r="H328" s="24"/>
      <c r="I328" s="26"/>
      <c r="L328" s="13"/>
      <c r="O328" s="116"/>
      <c r="P328" s="133"/>
      <c r="Q328" s="133"/>
      <c r="R328" s="3"/>
      <c r="S328" s="3"/>
    </row>
    <row r="329" spans="6:19" s="1" customFormat="1" x14ac:dyDescent="0.2">
      <c r="F329" s="2"/>
      <c r="G329" s="2"/>
      <c r="H329" s="24"/>
      <c r="I329" s="26"/>
      <c r="L329" s="13"/>
      <c r="O329" s="116"/>
      <c r="P329" s="133"/>
      <c r="Q329" s="133"/>
      <c r="R329" s="3"/>
      <c r="S329" s="3"/>
    </row>
    <row r="330" spans="6:19" s="1" customFormat="1" x14ac:dyDescent="0.2">
      <c r="F330" s="2"/>
      <c r="G330" s="2"/>
      <c r="H330" s="24"/>
      <c r="I330" s="26"/>
      <c r="L330" s="13"/>
      <c r="O330" s="116"/>
      <c r="P330" s="133"/>
      <c r="Q330" s="133"/>
      <c r="R330" s="3"/>
      <c r="S330" s="3"/>
    </row>
    <row r="331" spans="6:19" s="1" customFormat="1" x14ac:dyDescent="0.2">
      <c r="F331" s="2"/>
      <c r="G331" s="2"/>
      <c r="H331" s="24"/>
      <c r="I331" s="26"/>
      <c r="L331" s="13"/>
      <c r="O331" s="116"/>
      <c r="P331" s="133"/>
      <c r="Q331" s="133"/>
      <c r="R331" s="3"/>
      <c r="S331" s="3"/>
    </row>
    <row r="332" spans="6:19" s="1" customFormat="1" x14ac:dyDescent="0.2">
      <c r="F332" s="2"/>
      <c r="G332" s="2"/>
      <c r="H332" s="24"/>
      <c r="I332" s="26"/>
      <c r="L332" s="13"/>
      <c r="O332" s="116"/>
      <c r="P332" s="133"/>
      <c r="Q332" s="133"/>
      <c r="R332" s="3"/>
      <c r="S332" s="3"/>
    </row>
    <row r="333" spans="6:19" s="1" customFormat="1" x14ac:dyDescent="0.2">
      <c r="F333" s="2"/>
      <c r="G333" s="2"/>
      <c r="H333" s="24"/>
      <c r="I333" s="26"/>
      <c r="L333" s="13"/>
      <c r="O333" s="116"/>
      <c r="P333" s="133"/>
      <c r="Q333" s="133"/>
      <c r="R333" s="3"/>
      <c r="S333" s="3"/>
    </row>
    <row r="334" spans="6:19" s="1" customFormat="1" x14ac:dyDescent="0.2">
      <c r="F334" s="2"/>
      <c r="G334" s="2"/>
      <c r="H334" s="24"/>
      <c r="I334" s="26"/>
      <c r="L334" s="13"/>
      <c r="O334" s="116"/>
      <c r="P334" s="133"/>
      <c r="Q334" s="133"/>
      <c r="R334" s="3"/>
      <c r="S334" s="3"/>
    </row>
    <row r="335" spans="6:19" s="1" customFormat="1" x14ac:dyDescent="0.2">
      <c r="F335" s="2"/>
      <c r="G335" s="2"/>
      <c r="H335" s="24"/>
      <c r="I335" s="26"/>
      <c r="L335" s="13"/>
      <c r="O335" s="116"/>
      <c r="P335" s="133"/>
      <c r="Q335" s="133"/>
      <c r="R335" s="3"/>
      <c r="S335" s="3"/>
    </row>
    <row r="336" spans="6:19" s="1" customFormat="1" x14ac:dyDescent="0.2">
      <c r="F336" s="2"/>
      <c r="G336" s="2"/>
      <c r="H336" s="24"/>
      <c r="I336" s="26"/>
      <c r="L336" s="13"/>
      <c r="O336" s="116"/>
      <c r="P336" s="133"/>
      <c r="Q336" s="133"/>
      <c r="R336" s="3"/>
      <c r="S336" s="3"/>
    </row>
    <row r="337" spans="6:19" s="1" customFormat="1" x14ac:dyDescent="0.2">
      <c r="F337" s="2"/>
      <c r="G337" s="2"/>
      <c r="H337" s="24"/>
      <c r="I337" s="26"/>
      <c r="L337" s="13"/>
      <c r="O337" s="116"/>
      <c r="P337" s="133"/>
      <c r="Q337" s="133"/>
      <c r="R337" s="3"/>
      <c r="S337" s="3"/>
    </row>
    <row r="338" spans="6:19" s="1" customFormat="1" x14ac:dyDescent="0.2">
      <c r="F338" s="2"/>
      <c r="G338" s="2"/>
      <c r="H338" s="24"/>
      <c r="I338" s="26"/>
      <c r="L338" s="13"/>
      <c r="O338" s="116"/>
      <c r="P338" s="133"/>
      <c r="Q338" s="133"/>
      <c r="R338" s="3"/>
      <c r="S338" s="3"/>
    </row>
    <row r="339" spans="6:19" s="1" customFormat="1" x14ac:dyDescent="0.2">
      <c r="F339" s="2"/>
      <c r="G339" s="2"/>
      <c r="H339" s="24"/>
      <c r="I339" s="26"/>
      <c r="L339" s="13"/>
      <c r="O339" s="116"/>
      <c r="P339" s="133"/>
      <c r="Q339" s="133"/>
      <c r="R339" s="3"/>
      <c r="S339" s="3"/>
    </row>
    <row r="340" spans="6:19" s="1" customFormat="1" x14ac:dyDescent="0.2">
      <c r="F340" s="2"/>
      <c r="G340" s="2"/>
      <c r="H340" s="24"/>
      <c r="I340" s="26"/>
      <c r="L340" s="13"/>
      <c r="O340" s="116"/>
      <c r="P340" s="133"/>
      <c r="Q340" s="133"/>
      <c r="R340" s="3"/>
      <c r="S340" s="3"/>
    </row>
    <row r="341" spans="6:19" s="1" customFormat="1" x14ac:dyDescent="0.2">
      <c r="F341" s="2"/>
      <c r="G341" s="2"/>
      <c r="H341" s="24"/>
      <c r="I341" s="26"/>
      <c r="L341" s="13"/>
      <c r="O341" s="116"/>
      <c r="P341" s="133"/>
      <c r="Q341" s="133"/>
      <c r="R341" s="3"/>
      <c r="S341" s="3"/>
    </row>
    <row r="342" spans="6:19" s="1" customFormat="1" x14ac:dyDescent="0.2">
      <c r="F342" s="2"/>
      <c r="G342" s="2"/>
      <c r="H342" s="24"/>
      <c r="I342" s="26"/>
      <c r="L342" s="13"/>
      <c r="O342" s="116"/>
      <c r="P342" s="133"/>
      <c r="Q342" s="133"/>
      <c r="R342" s="3"/>
      <c r="S342" s="3"/>
    </row>
    <row r="343" spans="6:19" s="1" customFormat="1" x14ac:dyDescent="0.2">
      <c r="F343" s="2"/>
      <c r="G343" s="2"/>
      <c r="H343" s="24"/>
      <c r="I343" s="26"/>
      <c r="L343" s="13"/>
      <c r="O343" s="116"/>
      <c r="P343" s="133"/>
      <c r="Q343" s="133"/>
      <c r="R343" s="3"/>
      <c r="S343" s="3"/>
    </row>
    <row r="344" spans="6:19" s="1" customFormat="1" x14ac:dyDescent="0.2">
      <c r="F344" s="2"/>
      <c r="G344" s="2"/>
      <c r="H344" s="24"/>
      <c r="I344" s="26"/>
      <c r="L344" s="13"/>
      <c r="O344" s="116"/>
      <c r="P344" s="133"/>
      <c r="Q344" s="133"/>
      <c r="R344" s="3"/>
      <c r="S344" s="3"/>
    </row>
    <row r="345" spans="6:19" s="1" customFormat="1" x14ac:dyDescent="0.2">
      <c r="F345" s="2"/>
      <c r="G345" s="2"/>
      <c r="H345" s="24"/>
      <c r="I345" s="26"/>
      <c r="L345" s="13"/>
      <c r="O345" s="116"/>
      <c r="P345" s="133"/>
      <c r="Q345" s="133"/>
      <c r="R345" s="3"/>
      <c r="S345" s="3"/>
    </row>
    <row r="346" spans="6:19" s="1" customFormat="1" x14ac:dyDescent="0.2">
      <c r="F346" s="2"/>
      <c r="G346" s="2"/>
      <c r="H346" s="24"/>
      <c r="I346" s="26"/>
      <c r="L346" s="13"/>
      <c r="O346" s="116"/>
      <c r="P346" s="133"/>
      <c r="Q346" s="133"/>
      <c r="R346" s="3"/>
      <c r="S346" s="3"/>
    </row>
    <row r="347" spans="6:19" s="1" customFormat="1" x14ac:dyDescent="0.2">
      <c r="F347" s="2"/>
      <c r="G347" s="2"/>
      <c r="H347" s="24"/>
      <c r="I347" s="26"/>
      <c r="L347" s="13"/>
      <c r="O347" s="116"/>
      <c r="P347" s="133"/>
      <c r="Q347" s="133"/>
      <c r="R347" s="3"/>
      <c r="S347" s="3"/>
    </row>
    <row r="348" spans="6:19" s="1" customFormat="1" x14ac:dyDescent="0.2">
      <c r="F348" s="2"/>
      <c r="G348" s="2"/>
      <c r="H348" s="24"/>
      <c r="I348" s="26"/>
      <c r="L348" s="13"/>
      <c r="O348" s="116"/>
      <c r="P348" s="133"/>
      <c r="Q348" s="133"/>
      <c r="R348" s="3"/>
      <c r="S348" s="3"/>
    </row>
    <row r="349" spans="6:19" s="1" customFormat="1" x14ac:dyDescent="0.2">
      <c r="F349" s="2"/>
      <c r="G349" s="2"/>
      <c r="H349" s="24"/>
      <c r="I349" s="26"/>
      <c r="L349" s="13"/>
      <c r="O349" s="116"/>
      <c r="P349" s="133"/>
      <c r="Q349" s="133"/>
      <c r="R349" s="3"/>
      <c r="S349" s="3"/>
    </row>
    <row r="350" spans="6:19" s="1" customFormat="1" x14ac:dyDescent="0.2">
      <c r="F350" s="2"/>
      <c r="G350" s="2"/>
      <c r="H350" s="24"/>
      <c r="I350" s="26"/>
      <c r="L350" s="13"/>
      <c r="O350" s="116"/>
      <c r="P350" s="133"/>
      <c r="Q350" s="133"/>
      <c r="R350" s="3"/>
      <c r="S350" s="3"/>
    </row>
    <row r="351" spans="6:19" s="1" customFormat="1" x14ac:dyDescent="0.2">
      <c r="F351" s="2"/>
      <c r="G351" s="2"/>
      <c r="H351" s="24"/>
      <c r="I351" s="26"/>
      <c r="L351" s="13"/>
      <c r="O351" s="116"/>
      <c r="P351" s="133"/>
      <c r="Q351" s="133"/>
      <c r="R351" s="3"/>
      <c r="S351" s="3"/>
    </row>
    <row r="352" spans="6:19" s="1" customFormat="1" x14ac:dyDescent="0.2">
      <c r="F352" s="2"/>
      <c r="G352" s="2"/>
      <c r="H352" s="24"/>
      <c r="I352" s="26"/>
      <c r="L352" s="13"/>
      <c r="O352" s="116"/>
      <c r="P352" s="133"/>
      <c r="Q352" s="133"/>
      <c r="R352" s="3"/>
      <c r="S352" s="3"/>
    </row>
    <row r="353" spans="6:19" s="1" customFormat="1" x14ac:dyDescent="0.2">
      <c r="F353" s="2"/>
      <c r="G353" s="2"/>
      <c r="H353" s="24"/>
      <c r="I353" s="26"/>
      <c r="L353" s="13"/>
      <c r="O353" s="116"/>
      <c r="P353" s="133"/>
      <c r="Q353" s="133"/>
      <c r="R353" s="3"/>
      <c r="S353" s="3"/>
    </row>
    <row r="354" spans="6:19" s="1" customFormat="1" x14ac:dyDescent="0.2">
      <c r="F354" s="2"/>
      <c r="G354" s="2"/>
      <c r="H354" s="24"/>
      <c r="I354" s="26"/>
      <c r="L354" s="13"/>
      <c r="O354" s="116"/>
      <c r="P354" s="133"/>
      <c r="Q354" s="133"/>
      <c r="R354" s="3"/>
      <c r="S354" s="3"/>
    </row>
    <row r="355" spans="6:19" s="1" customFormat="1" x14ac:dyDescent="0.2">
      <c r="F355" s="2"/>
      <c r="G355" s="2"/>
      <c r="H355" s="24"/>
      <c r="I355" s="26"/>
      <c r="L355" s="13"/>
      <c r="O355" s="116"/>
      <c r="P355" s="133"/>
      <c r="Q355" s="133"/>
      <c r="R355" s="3"/>
      <c r="S355" s="3"/>
    </row>
    <row r="356" spans="6:19" s="1" customFormat="1" x14ac:dyDescent="0.2">
      <c r="F356" s="2"/>
      <c r="G356" s="2"/>
      <c r="H356" s="24"/>
      <c r="I356" s="26"/>
      <c r="L356" s="13"/>
      <c r="O356" s="116"/>
      <c r="P356" s="133"/>
      <c r="Q356" s="133"/>
      <c r="R356" s="3"/>
      <c r="S356" s="3"/>
    </row>
    <row r="357" spans="6:19" s="1" customFormat="1" x14ac:dyDescent="0.2">
      <c r="F357" s="2"/>
      <c r="G357" s="2"/>
      <c r="H357" s="24"/>
      <c r="I357" s="26"/>
      <c r="L357" s="13"/>
      <c r="O357" s="116"/>
      <c r="P357" s="133"/>
      <c r="Q357" s="133"/>
      <c r="R357" s="3"/>
      <c r="S357" s="3"/>
    </row>
    <row r="358" spans="6:19" s="1" customFormat="1" x14ac:dyDescent="0.2">
      <c r="F358" s="2"/>
      <c r="G358" s="2"/>
      <c r="H358" s="24"/>
      <c r="I358" s="26"/>
      <c r="L358" s="13"/>
      <c r="O358" s="116"/>
      <c r="P358" s="133"/>
      <c r="Q358" s="133"/>
      <c r="R358" s="3"/>
      <c r="S358" s="3"/>
    </row>
    <row r="359" spans="6:19" s="1" customFormat="1" x14ac:dyDescent="0.2">
      <c r="F359" s="2"/>
      <c r="G359" s="2"/>
      <c r="H359" s="24"/>
      <c r="I359" s="26"/>
      <c r="L359" s="13"/>
      <c r="O359" s="116"/>
      <c r="P359" s="133"/>
      <c r="Q359" s="133"/>
      <c r="R359" s="3"/>
      <c r="S359" s="3"/>
    </row>
    <row r="360" spans="6:19" s="1" customFormat="1" x14ac:dyDescent="0.2">
      <c r="F360" s="2"/>
      <c r="G360" s="2"/>
      <c r="H360" s="24"/>
      <c r="I360" s="26"/>
      <c r="L360" s="13"/>
      <c r="O360" s="116"/>
      <c r="P360" s="133"/>
      <c r="Q360" s="133"/>
      <c r="R360" s="3"/>
      <c r="S360" s="3"/>
    </row>
    <row r="361" spans="6:19" s="1" customFormat="1" x14ac:dyDescent="0.2">
      <c r="F361" s="2"/>
      <c r="G361" s="2"/>
      <c r="H361" s="24"/>
      <c r="I361" s="26"/>
      <c r="L361" s="13"/>
      <c r="O361" s="116"/>
      <c r="P361" s="133"/>
      <c r="Q361" s="133"/>
      <c r="R361" s="3"/>
      <c r="S361" s="3"/>
    </row>
    <row r="362" spans="6:19" s="1" customFormat="1" x14ac:dyDescent="0.2">
      <c r="F362" s="2"/>
      <c r="G362" s="2"/>
      <c r="H362" s="24"/>
      <c r="I362" s="26"/>
      <c r="L362" s="13"/>
      <c r="O362" s="116"/>
      <c r="P362" s="133"/>
      <c r="Q362" s="133"/>
      <c r="R362" s="3"/>
      <c r="S362" s="3"/>
    </row>
    <row r="363" spans="6:19" s="1" customFormat="1" x14ac:dyDescent="0.2">
      <c r="F363" s="2"/>
      <c r="G363" s="2"/>
      <c r="H363" s="24"/>
      <c r="I363" s="26"/>
      <c r="L363" s="13"/>
      <c r="O363" s="116"/>
      <c r="P363" s="133"/>
      <c r="Q363" s="133"/>
      <c r="R363" s="3"/>
      <c r="S363" s="3"/>
    </row>
    <row r="364" spans="6:19" s="1" customFormat="1" x14ac:dyDescent="0.2">
      <c r="F364" s="2"/>
      <c r="G364" s="2"/>
      <c r="H364" s="24"/>
      <c r="I364" s="26"/>
      <c r="L364" s="13"/>
      <c r="O364" s="116"/>
      <c r="P364" s="133"/>
      <c r="Q364" s="133"/>
      <c r="R364" s="3"/>
      <c r="S364" s="3"/>
    </row>
    <row r="365" spans="6:19" s="1" customFormat="1" x14ac:dyDescent="0.2">
      <c r="F365" s="2"/>
      <c r="G365" s="2"/>
      <c r="H365" s="24"/>
      <c r="I365" s="26"/>
      <c r="L365" s="13"/>
      <c r="O365" s="116"/>
      <c r="P365" s="133"/>
      <c r="Q365" s="133"/>
      <c r="R365" s="3"/>
      <c r="S365" s="3"/>
    </row>
    <row r="366" spans="6:19" s="1" customFormat="1" x14ac:dyDescent="0.2">
      <c r="F366" s="2"/>
      <c r="G366" s="2"/>
      <c r="H366" s="24"/>
      <c r="I366" s="26"/>
      <c r="L366" s="13"/>
      <c r="O366" s="116"/>
      <c r="P366" s="133"/>
      <c r="Q366" s="133"/>
      <c r="R366" s="3"/>
      <c r="S366" s="3"/>
    </row>
    <row r="367" spans="6:19" s="1" customFormat="1" x14ac:dyDescent="0.2">
      <c r="F367" s="2"/>
      <c r="G367" s="2"/>
      <c r="H367" s="24"/>
      <c r="I367" s="26"/>
      <c r="L367" s="13"/>
      <c r="O367" s="116"/>
      <c r="P367" s="133"/>
      <c r="Q367" s="133"/>
      <c r="R367" s="3"/>
      <c r="S367" s="3"/>
    </row>
    <row r="368" spans="6:19" s="1" customFormat="1" x14ac:dyDescent="0.2">
      <c r="F368" s="2"/>
      <c r="G368" s="2"/>
      <c r="H368" s="24"/>
      <c r="I368" s="26"/>
      <c r="L368" s="13"/>
      <c r="O368" s="116"/>
      <c r="P368" s="133"/>
      <c r="Q368" s="133"/>
      <c r="R368" s="3"/>
      <c r="S368" s="3"/>
    </row>
    <row r="369" spans="6:19" s="1" customFormat="1" x14ac:dyDescent="0.2">
      <c r="F369" s="2"/>
      <c r="G369" s="2"/>
      <c r="H369" s="24"/>
      <c r="I369" s="26"/>
      <c r="L369" s="13"/>
      <c r="O369" s="116"/>
      <c r="P369" s="133"/>
      <c r="Q369" s="133"/>
      <c r="R369" s="3"/>
      <c r="S369" s="3"/>
    </row>
    <row r="370" spans="6:19" s="1" customFormat="1" x14ac:dyDescent="0.2">
      <c r="F370" s="2"/>
      <c r="G370" s="2"/>
      <c r="H370" s="24"/>
      <c r="I370" s="26"/>
      <c r="L370" s="13"/>
      <c r="O370" s="116"/>
      <c r="P370" s="133"/>
      <c r="Q370" s="133"/>
      <c r="R370" s="3"/>
      <c r="S370" s="3"/>
    </row>
    <row r="371" spans="6:19" s="1" customFormat="1" x14ac:dyDescent="0.2">
      <c r="F371" s="2"/>
      <c r="G371" s="2"/>
      <c r="H371" s="24"/>
      <c r="I371" s="26"/>
      <c r="L371" s="13"/>
      <c r="O371" s="116"/>
      <c r="P371" s="133"/>
      <c r="Q371" s="133"/>
      <c r="R371" s="3"/>
      <c r="S371" s="3"/>
    </row>
    <row r="372" spans="6:19" s="1" customFormat="1" x14ac:dyDescent="0.2">
      <c r="F372" s="2"/>
      <c r="G372" s="2"/>
      <c r="H372" s="24"/>
      <c r="I372" s="26"/>
      <c r="L372" s="13"/>
      <c r="O372" s="116"/>
      <c r="P372" s="133"/>
      <c r="Q372" s="133"/>
      <c r="R372" s="3"/>
      <c r="S372" s="3"/>
    </row>
    <row r="373" spans="6:19" s="1" customFormat="1" x14ac:dyDescent="0.2">
      <c r="F373" s="2"/>
      <c r="G373" s="2"/>
      <c r="H373" s="24"/>
      <c r="I373" s="26"/>
      <c r="L373" s="13"/>
      <c r="O373" s="116"/>
      <c r="P373" s="133"/>
      <c r="Q373" s="133"/>
      <c r="R373" s="3"/>
      <c r="S373" s="3"/>
    </row>
    <row r="374" spans="6:19" s="1" customFormat="1" x14ac:dyDescent="0.2">
      <c r="F374" s="2"/>
      <c r="G374" s="2"/>
      <c r="H374" s="24"/>
      <c r="I374" s="26"/>
      <c r="L374" s="13"/>
      <c r="O374" s="116"/>
      <c r="P374" s="133"/>
      <c r="Q374" s="133"/>
      <c r="R374" s="3"/>
      <c r="S374" s="3"/>
    </row>
    <row r="375" spans="6:19" s="1" customFormat="1" x14ac:dyDescent="0.2">
      <c r="F375" s="2"/>
      <c r="G375" s="2"/>
      <c r="H375" s="24"/>
      <c r="I375" s="26"/>
      <c r="L375" s="13"/>
      <c r="O375" s="116"/>
      <c r="P375" s="133"/>
      <c r="Q375" s="133"/>
      <c r="R375" s="3"/>
      <c r="S375" s="3"/>
    </row>
    <row r="376" spans="6:19" s="1" customFormat="1" x14ac:dyDescent="0.2">
      <c r="F376" s="2"/>
      <c r="G376" s="2"/>
      <c r="H376" s="24"/>
      <c r="I376" s="26"/>
      <c r="L376" s="13"/>
      <c r="O376" s="116"/>
      <c r="P376" s="133"/>
      <c r="Q376" s="133"/>
      <c r="R376" s="3"/>
      <c r="S376" s="3"/>
    </row>
    <row r="377" spans="6:19" s="1" customFormat="1" x14ac:dyDescent="0.2">
      <c r="F377" s="2"/>
      <c r="G377" s="2"/>
      <c r="H377" s="24"/>
      <c r="I377" s="26"/>
      <c r="L377" s="13"/>
      <c r="O377" s="116"/>
      <c r="P377" s="133"/>
      <c r="Q377" s="133"/>
      <c r="R377" s="3"/>
      <c r="S377" s="3"/>
    </row>
    <row r="378" spans="6:19" s="1" customFormat="1" x14ac:dyDescent="0.2">
      <c r="F378" s="2"/>
      <c r="G378" s="2"/>
      <c r="H378" s="24"/>
      <c r="I378" s="26"/>
      <c r="L378" s="13"/>
      <c r="O378" s="116"/>
      <c r="P378" s="133"/>
      <c r="Q378" s="133"/>
      <c r="R378" s="3"/>
      <c r="S378" s="3"/>
    </row>
    <row r="379" spans="6:19" s="1" customFormat="1" x14ac:dyDescent="0.2">
      <c r="F379" s="2"/>
      <c r="G379" s="2"/>
      <c r="H379" s="24"/>
      <c r="I379" s="26"/>
      <c r="L379" s="13"/>
      <c r="O379" s="116"/>
      <c r="P379" s="133"/>
      <c r="Q379" s="133"/>
      <c r="R379" s="3"/>
      <c r="S379" s="3"/>
    </row>
    <row r="380" spans="6:19" s="1" customFormat="1" x14ac:dyDescent="0.2">
      <c r="F380" s="2"/>
      <c r="G380" s="2"/>
      <c r="H380" s="24"/>
      <c r="I380" s="26"/>
      <c r="L380" s="13"/>
      <c r="O380" s="116"/>
      <c r="P380" s="133"/>
      <c r="Q380" s="133"/>
      <c r="R380" s="3"/>
      <c r="S380" s="3"/>
    </row>
    <row r="381" spans="6:19" s="1" customFormat="1" x14ac:dyDescent="0.2">
      <c r="F381" s="2"/>
      <c r="G381" s="2"/>
      <c r="H381" s="24"/>
      <c r="I381" s="26"/>
      <c r="L381" s="13"/>
      <c r="O381" s="116"/>
      <c r="P381" s="133"/>
      <c r="Q381" s="133"/>
      <c r="R381" s="3"/>
      <c r="S381" s="3"/>
    </row>
    <row r="382" spans="6:19" s="1" customFormat="1" x14ac:dyDescent="0.2">
      <c r="F382" s="2"/>
      <c r="G382" s="2"/>
      <c r="H382" s="24"/>
      <c r="I382" s="26"/>
      <c r="L382" s="13"/>
      <c r="O382" s="116"/>
      <c r="P382" s="133"/>
      <c r="Q382" s="133"/>
      <c r="R382" s="3"/>
      <c r="S382" s="3"/>
    </row>
    <row r="383" spans="6:19" s="1" customFormat="1" x14ac:dyDescent="0.2">
      <c r="F383" s="2"/>
      <c r="G383" s="2"/>
      <c r="H383" s="24"/>
      <c r="I383" s="26"/>
      <c r="L383" s="13"/>
      <c r="O383" s="116"/>
      <c r="P383" s="133"/>
      <c r="Q383" s="133"/>
      <c r="R383" s="3"/>
      <c r="S383" s="3"/>
    </row>
    <row r="384" spans="6:19" s="1" customFormat="1" x14ac:dyDescent="0.2">
      <c r="F384" s="2"/>
      <c r="G384" s="2"/>
      <c r="H384" s="24"/>
      <c r="I384" s="26"/>
      <c r="L384" s="13"/>
      <c r="O384" s="116"/>
      <c r="P384" s="133"/>
      <c r="Q384" s="133"/>
      <c r="R384" s="3"/>
      <c r="S384" s="3"/>
    </row>
    <row r="385" spans="6:19" s="1" customFormat="1" x14ac:dyDescent="0.2">
      <c r="F385" s="2"/>
      <c r="G385" s="2"/>
      <c r="H385" s="24"/>
      <c r="I385" s="26"/>
      <c r="L385" s="13"/>
      <c r="O385" s="116"/>
      <c r="P385" s="133"/>
      <c r="Q385" s="133"/>
      <c r="R385" s="3"/>
      <c r="S385" s="3"/>
    </row>
    <row r="386" spans="6:19" s="1" customFormat="1" x14ac:dyDescent="0.2">
      <c r="F386" s="2"/>
      <c r="G386" s="2"/>
      <c r="H386" s="24"/>
      <c r="I386" s="26"/>
      <c r="L386" s="13"/>
      <c r="O386" s="116"/>
      <c r="P386" s="133"/>
      <c r="Q386" s="133"/>
      <c r="R386" s="3"/>
      <c r="S386" s="3"/>
    </row>
    <row r="387" spans="6:19" s="1" customFormat="1" x14ac:dyDescent="0.2">
      <c r="F387" s="2"/>
      <c r="G387" s="2"/>
      <c r="H387" s="24"/>
      <c r="I387" s="26"/>
      <c r="L387" s="13"/>
      <c r="O387" s="116"/>
      <c r="P387" s="133"/>
      <c r="Q387" s="133"/>
      <c r="R387" s="3"/>
      <c r="S387" s="3"/>
    </row>
    <row r="388" spans="6:19" s="1" customFormat="1" x14ac:dyDescent="0.2">
      <c r="F388" s="2"/>
      <c r="G388" s="2"/>
      <c r="H388" s="24"/>
      <c r="I388" s="26"/>
      <c r="L388" s="13"/>
      <c r="O388" s="116"/>
      <c r="P388" s="133"/>
      <c r="Q388" s="133"/>
      <c r="R388" s="3"/>
      <c r="S388" s="3"/>
    </row>
    <row r="389" spans="6:19" s="1" customFormat="1" x14ac:dyDescent="0.2">
      <c r="F389" s="2"/>
      <c r="G389" s="2"/>
      <c r="H389" s="24"/>
      <c r="I389" s="26"/>
      <c r="L389" s="13"/>
      <c r="O389" s="116"/>
      <c r="P389" s="133"/>
      <c r="Q389" s="133"/>
      <c r="R389" s="3"/>
      <c r="S389" s="3"/>
    </row>
    <row r="390" spans="6:19" s="1" customFormat="1" x14ac:dyDescent="0.2">
      <c r="F390" s="2"/>
      <c r="G390" s="2"/>
      <c r="H390" s="24"/>
      <c r="I390" s="26"/>
      <c r="L390" s="13"/>
      <c r="O390" s="116"/>
      <c r="P390" s="133"/>
      <c r="Q390" s="133"/>
      <c r="R390" s="3"/>
      <c r="S390" s="3"/>
    </row>
    <row r="391" spans="6:19" s="1" customFormat="1" x14ac:dyDescent="0.2">
      <c r="F391" s="2"/>
      <c r="G391" s="2"/>
      <c r="H391" s="24"/>
      <c r="I391" s="26"/>
      <c r="L391" s="13"/>
      <c r="O391" s="116"/>
      <c r="P391" s="133"/>
      <c r="Q391" s="133"/>
      <c r="R391" s="3"/>
      <c r="S391" s="3"/>
    </row>
    <row r="392" spans="6:19" s="1" customFormat="1" x14ac:dyDescent="0.2">
      <c r="F392" s="2"/>
      <c r="G392" s="2"/>
      <c r="H392" s="24"/>
      <c r="I392" s="26"/>
      <c r="L392" s="13"/>
      <c r="O392" s="116"/>
      <c r="P392" s="133"/>
      <c r="Q392" s="133"/>
      <c r="R392" s="3"/>
      <c r="S392" s="3"/>
    </row>
    <row r="393" spans="6:19" s="1" customFormat="1" x14ac:dyDescent="0.2">
      <c r="F393" s="2"/>
      <c r="G393" s="2"/>
      <c r="H393" s="24"/>
      <c r="I393" s="26"/>
      <c r="L393" s="13"/>
      <c r="O393" s="116"/>
      <c r="P393" s="133"/>
      <c r="Q393" s="133"/>
      <c r="R393" s="3"/>
      <c r="S393" s="3"/>
    </row>
    <row r="394" spans="6:19" s="1" customFormat="1" x14ac:dyDescent="0.2">
      <c r="F394" s="2"/>
      <c r="G394" s="2"/>
      <c r="H394" s="24"/>
      <c r="I394" s="26"/>
      <c r="L394" s="13"/>
      <c r="O394" s="116"/>
      <c r="P394" s="133"/>
      <c r="Q394" s="133"/>
      <c r="R394" s="3"/>
      <c r="S394" s="3"/>
    </row>
    <row r="395" spans="6:19" s="1" customFormat="1" x14ac:dyDescent="0.2">
      <c r="F395" s="2"/>
      <c r="G395" s="2"/>
      <c r="H395" s="24"/>
      <c r="I395" s="26"/>
      <c r="L395" s="13"/>
      <c r="O395" s="116"/>
      <c r="P395" s="133"/>
      <c r="Q395" s="133"/>
      <c r="R395" s="3"/>
      <c r="S395" s="3"/>
    </row>
    <row r="396" spans="6:19" s="1" customFormat="1" x14ac:dyDescent="0.2">
      <c r="F396" s="2"/>
      <c r="G396" s="2"/>
      <c r="H396" s="24"/>
      <c r="I396" s="26"/>
      <c r="L396" s="13"/>
      <c r="O396" s="116"/>
      <c r="P396" s="133"/>
      <c r="Q396" s="133"/>
      <c r="R396" s="3"/>
      <c r="S396" s="3"/>
    </row>
    <row r="397" spans="6:19" s="1" customFormat="1" x14ac:dyDescent="0.2">
      <c r="F397" s="2"/>
      <c r="G397" s="2"/>
      <c r="H397" s="24"/>
      <c r="I397" s="26"/>
      <c r="L397" s="13"/>
      <c r="O397" s="116"/>
      <c r="P397" s="133"/>
      <c r="Q397" s="133"/>
      <c r="R397" s="3"/>
      <c r="S397" s="3"/>
    </row>
    <row r="398" spans="6:19" s="1" customFormat="1" x14ac:dyDescent="0.2">
      <c r="F398" s="2"/>
      <c r="G398" s="2"/>
      <c r="H398" s="24"/>
      <c r="I398" s="26"/>
      <c r="L398" s="13"/>
      <c r="O398" s="116"/>
      <c r="P398" s="133"/>
      <c r="Q398" s="133"/>
      <c r="R398" s="3"/>
      <c r="S398" s="3"/>
    </row>
    <row r="399" spans="6:19" s="1" customFormat="1" x14ac:dyDescent="0.2">
      <c r="F399" s="2"/>
      <c r="G399" s="2"/>
      <c r="H399" s="24"/>
      <c r="I399" s="26"/>
      <c r="L399" s="13"/>
      <c r="O399" s="116"/>
      <c r="P399" s="133"/>
      <c r="Q399" s="133"/>
      <c r="R399" s="3"/>
      <c r="S399" s="3"/>
    </row>
    <row r="400" spans="6:19" s="1" customFormat="1" x14ac:dyDescent="0.2">
      <c r="F400" s="2"/>
      <c r="G400" s="2"/>
      <c r="H400" s="24"/>
      <c r="I400" s="26"/>
      <c r="L400" s="13"/>
      <c r="O400" s="116"/>
      <c r="P400" s="133"/>
      <c r="Q400" s="133"/>
      <c r="R400" s="3"/>
      <c r="S400" s="3"/>
    </row>
    <row r="401" spans="6:19" s="1" customFormat="1" x14ac:dyDescent="0.2">
      <c r="F401" s="2"/>
      <c r="G401" s="2"/>
      <c r="H401" s="24"/>
      <c r="I401" s="26"/>
      <c r="L401" s="13"/>
      <c r="O401" s="116"/>
      <c r="P401" s="133"/>
      <c r="Q401" s="133"/>
      <c r="R401" s="3"/>
      <c r="S401" s="3"/>
    </row>
    <row r="402" spans="6:19" s="1" customFormat="1" x14ac:dyDescent="0.2">
      <c r="F402" s="2"/>
      <c r="G402" s="2"/>
      <c r="H402" s="24"/>
      <c r="I402" s="26"/>
      <c r="L402" s="13"/>
      <c r="O402" s="116"/>
      <c r="P402" s="133"/>
      <c r="Q402" s="133"/>
      <c r="R402" s="3"/>
      <c r="S402" s="3"/>
    </row>
    <row r="403" spans="6:19" s="1" customFormat="1" x14ac:dyDescent="0.2">
      <c r="F403" s="2"/>
      <c r="G403" s="2"/>
      <c r="H403" s="24"/>
      <c r="I403" s="26"/>
      <c r="L403" s="13"/>
      <c r="O403" s="116"/>
      <c r="P403" s="133"/>
      <c r="Q403" s="133"/>
      <c r="R403" s="3"/>
      <c r="S403" s="3"/>
    </row>
    <row r="404" spans="6:19" s="1" customFormat="1" x14ac:dyDescent="0.2">
      <c r="F404" s="2"/>
      <c r="G404" s="2"/>
      <c r="H404" s="24"/>
      <c r="I404" s="26"/>
      <c r="L404" s="13"/>
      <c r="O404" s="116"/>
      <c r="P404" s="133"/>
      <c r="Q404" s="133"/>
      <c r="R404" s="3"/>
      <c r="S404" s="3"/>
    </row>
    <row r="405" spans="6:19" s="1" customFormat="1" x14ac:dyDescent="0.2">
      <c r="F405" s="2"/>
      <c r="G405" s="2"/>
      <c r="H405" s="24"/>
      <c r="I405" s="26"/>
      <c r="L405" s="13"/>
      <c r="O405" s="116"/>
      <c r="P405" s="133"/>
      <c r="Q405" s="133"/>
      <c r="R405" s="3"/>
      <c r="S405" s="3"/>
    </row>
    <row r="406" spans="6:19" s="1" customFormat="1" x14ac:dyDescent="0.2">
      <c r="F406" s="2"/>
      <c r="G406" s="2"/>
      <c r="H406" s="24"/>
      <c r="I406" s="26"/>
      <c r="L406" s="13"/>
      <c r="O406" s="116"/>
      <c r="P406" s="133"/>
      <c r="Q406" s="133"/>
      <c r="R406" s="3"/>
      <c r="S406" s="3"/>
    </row>
    <row r="407" spans="6:19" s="1" customFormat="1" x14ac:dyDescent="0.2">
      <c r="F407" s="2"/>
      <c r="G407" s="2"/>
      <c r="H407" s="24"/>
      <c r="I407" s="26"/>
      <c r="L407" s="13"/>
      <c r="O407" s="116"/>
      <c r="P407" s="133"/>
      <c r="Q407" s="133"/>
      <c r="R407" s="3"/>
      <c r="S407" s="3"/>
    </row>
    <row r="408" spans="6:19" s="1" customFormat="1" x14ac:dyDescent="0.2">
      <c r="F408" s="2"/>
      <c r="G408" s="2"/>
      <c r="H408" s="24"/>
      <c r="I408" s="26"/>
      <c r="L408" s="13"/>
      <c r="O408" s="116"/>
      <c r="P408" s="133"/>
      <c r="Q408" s="133"/>
      <c r="R408" s="3"/>
      <c r="S408" s="3"/>
    </row>
    <row r="409" spans="6:19" s="1" customFormat="1" x14ac:dyDescent="0.2">
      <c r="F409" s="2"/>
      <c r="G409" s="2"/>
      <c r="H409" s="24"/>
      <c r="I409" s="26"/>
      <c r="L409" s="13"/>
      <c r="O409" s="116"/>
      <c r="P409" s="133"/>
      <c r="Q409" s="133"/>
      <c r="R409" s="3"/>
      <c r="S409" s="3"/>
    </row>
    <row r="410" spans="6:19" s="1" customFormat="1" x14ac:dyDescent="0.2">
      <c r="F410" s="2"/>
      <c r="G410" s="2"/>
      <c r="H410" s="24"/>
      <c r="I410" s="26"/>
      <c r="L410" s="13"/>
      <c r="O410" s="116"/>
      <c r="P410" s="133"/>
      <c r="Q410" s="133"/>
      <c r="R410" s="3"/>
      <c r="S410" s="3"/>
    </row>
    <row r="411" spans="6:19" s="1" customFormat="1" x14ac:dyDescent="0.2">
      <c r="F411" s="2"/>
      <c r="G411" s="2"/>
      <c r="H411" s="24"/>
      <c r="I411" s="26"/>
      <c r="L411" s="13"/>
      <c r="O411" s="116"/>
      <c r="P411" s="133"/>
      <c r="Q411" s="133"/>
      <c r="R411" s="3"/>
      <c r="S411" s="3"/>
    </row>
    <row r="412" spans="6:19" s="1" customFormat="1" x14ac:dyDescent="0.2">
      <c r="F412" s="2"/>
      <c r="G412" s="2"/>
      <c r="H412" s="24"/>
      <c r="I412" s="26"/>
      <c r="L412" s="13"/>
      <c r="O412" s="116"/>
      <c r="P412" s="133"/>
      <c r="Q412" s="133"/>
      <c r="R412" s="3"/>
      <c r="S412" s="3"/>
    </row>
    <row r="413" spans="6:19" s="1" customFormat="1" x14ac:dyDescent="0.2">
      <c r="F413" s="2"/>
      <c r="G413" s="2"/>
      <c r="H413" s="24"/>
      <c r="I413" s="26"/>
      <c r="L413" s="13"/>
      <c r="O413" s="116"/>
      <c r="P413" s="133"/>
      <c r="Q413" s="133"/>
      <c r="R413" s="3"/>
      <c r="S413" s="3"/>
    </row>
    <row r="414" spans="6:19" s="1" customFormat="1" x14ac:dyDescent="0.2">
      <c r="F414" s="2"/>
      <c r="G414" s="2"/>
      <c r="H414" s="24"/>
      <c r="I414" s="26"/>
      <c r="L414" s="13"/>
      <c r="O414" s="116"/>
      <c r="P414" s="133"/>
      <c r="Q414" s="133"/>
      <c r="R414" s="3"/>
      <c r="S414" s="3"/>
    </row>
    <row r="415" spans="6:19" s="1" customFormat="1" x14ac:dyDescent="0.2">
      <c r="F415" s="2"/>
      <c r="G415" s="2"/>
      <c r="H415" s="24"/>
      <c r="I415" s="26"/>
      <c r="L415" s="13"/>
      <c r="O415" s="116"/>
      <c r="P415" s="133"/>
      <c r="Q415" s="133"/>
      <c r="R415" s="3"/>
      <c r="S415" s="3"/>
    </row>
    <row r="416" spans="6:19" s="1" customFormat="1" x14ac:dyDescent="0.2">
      <c r="F416" s="2"/>
      <c r="G416" s="2"/>
      <c r="H416" s="24"/>
      <c r="I416" s="26"/>
      <c r="L416" s="13"/>
      <c r="O416" s="116"/>
      <c r="P416" s="133"/>
      <c r="Q416" s="133"/>
      <c r="R416" s="3"/>
      <c r="S416" s="3"/>
    </row>
    <row r="417" spans="6:19" s="1" customFormat="1" x14ac:dyDescent="0.2">
      <c r="F417" s="2"/>
      <c r="G417" s="2"/>
      <c r="H417" s="24"/>
      <c r="I417" s="26"/>
      <c r="L417" s="13"/>
      <c r="O417" s="116"/>
      <c r="P417" s="133"/>
      <c r="Q417" s="133"/>
      <c r="R417" s="3"/>
      <c r="S417" s="3"/>
    </row>
    <row r="418" spans="6:19" s="1" customFormat="1" x14ac:dyDescent="0.2">
      <c r="F418" s="2"/>
      <c r="G418" s="2"/>
      <c r="H418" s="24"/>
      <c r="I418" s="26"/>
      <c r="L418" s="13"/>
      <c r="O418" s="116"/>
      <c r="P418" s="133"/>
      <c r="Q418" s="133"/>
      <c r="R418" s="3"/>
      <c r="S418" s="3"/>
    </row>
    <row r="419" spans="6:19" s="1" customFormat="1" x14ac:dyDescent="0.2">
      <c r="F419" s="2"/>
      <c r="G419" s="2"/>
      <c r="H419" s="24"/>
      <c r="I419" s="26"/>
      <c r="L419" s="13"/>
      <c r="O419" s="116"/>
      <c r="P419" s="133"/>
      <c r="Q419" s="133"/>
      <c r="R419" s="3"/>
      <c r="S419" s="3"/>
    </row>
    <row r="420" spans="6:19" s="1" customFormat="1" x14ac:dyDescent="0.2">
      <c r="F420" s="2"/>
      <c r="G420" s="2"/>
      <c r="H420" s="24"/>
      <c r="I420" s="26"/>
      <c r="L420" s="13"/>
      <c r="O420" s="116"/>
      <c r="P420" s="133"/>
      <c r="Q420" s="133"/>
      <c r="R420" s="3"/>
      <c r="S420" s="3"/>
    </row>
    <row r="421" spans="6:19" s="1" customFormat="1" x14ac:dyDescent="0.2">
      <c r="F421" s="2"/>
      <c r="G421" s="2"/>
      <c r="H421" s="24"/>
      <c r="I421" s="26"/>
      <c r="L421" s="13"/>
      <c r="O421" s="116"/>
      <c r="P421" s="133"/>
      <c r="Q421" s="133"/>
      <c r="R421" s="3"/>
      <c r="S421" s="3"/>
    </row>
    <row r="422" spans="6:19" s="1" customFormat="1" x14ac:dyDescent="0.2">
      <c r="F422" s="2"/>
      <c r="G422" s="2"/>
      <c r="H422" s="24"/>
      <c r="I422" s="26"/>
      <c r="L422" s="13"/>
      <c r="O422" s="116"/>
      <c r="P422" s="133"/>
      <c r="Q422" s="133"/>
      <c r="R422" s="3"/>
      <c r="S422" s="3"/>
    </row>
    <row r="423" spans="6:19" s="1" customFormat="1" x14ac:dyDescent="0.2">
      <c r="F423" s="2"/>
      <c r="G423" s="2"/>
      <c r="H423" s="24"/>
      <c r="I423" s="26"/>
      <c r="L423" s="13"/>
      <c r="O423" s="116"/>
      <c r="P423" s="133"/>
      <c r="Q423" s="133"/>
      <c r="R423" s="3"/>
      <c r="S423" s="3"/>
    </row>
    <row r="424" spans="6:19" s="1" customFormat="1" x14ac:dyDescent="0.2">
      <c r="F424" s="2"/>
      <c r="G424" s="2"/>
      <c r="H424" s="24"/>
      <c r="I424" s="26"/>
      <c r="L424" s="13"/>
      <c r="O424" s="116"/>
      <c r="P424" s="133"/>
      <c r="Q424" s="133"/>
      <c r="R424" s="3"/>
      <c r="S424" s="3"/>
    </row>
    <row r="425" spans="6:19" s="1" customFormat="1" x14ac:dyDescent="0.2">
      <c r="F425" s="2"/>
      <c r="G425" s="2"/>
      <c r="H425" s="24"/>
      <c r="I425" s="26"/>
      <c r="L425" s="13"/>
      <c r="O425" s="116"/>
      <c r="P425" s="133"/>
      <c r="Q425" s="133"/>
      <c r="R425" s="3"/>
      <c r="S425" s="3"/>
    </row>
    <row r="426" spans="6:19" s="1" customFormat="1" x14ac:dyDescent="0.2">
      <c r="F426" s="2"/>
      <c r="G426" s="2"/>
      <c r="H426" s="24"/>
      <c r="I426" s="26"/>
      <c r="L426" s="13"/>
      <c r="O426" s="116"/>
      <c r="P426" s="133"/>
      <c r="Q426" s="133"/>
      <c r="R426" s="3"/>
      <c r="S426" s="3"/>
    </row>
    <row r="427" spans="6:19" s="1" customFormat="1" x14ac:dyDescent="0.2">
      <c r="F427" s="2"/>
      <c r="G427" s="2"/>
      <c r="H427" s="24"/>
      <c r="I427" s="26"/>
      <c r="L427" s="13"/>
      <c r="O427" s="116"/>
      <c r="P427" s="133"/>
      <c r="Q427" s="133"/>
      <c r="R427" s="3"/>
      <c r="S427" s="3"/>
    </row>
    <row r="428" spans="6:19" s="1" customFormat="1" x14ac:dyDescent="0.2">
      <c r="F428" s="2"/>
      <c r="G428" s="2"/>
      <c r="H428" s="24"/>
      <c r="I428" s="26"/>
      <c r="L428" s="13"/>
      <c r="O428" s="116"/>
      <c r="P428" s="133"/>
      <c r="Q428" s="133"/>
      <c r="R428" s="3"/>
      <c r="S428" s="3"/>
    </row>
    <row r="429" spans="6:19" s="1" customFormat="1" x14ac:dyDescent="0.2">
      <c r="F429" s="2"/>
      <c r="G429" s="2"/>
      <c r="H429" s="24"/>
      <c r="I429" s="26"/>
      <c r="L429" s="13"/>
      <c r="O429" s="116"/>
      <c r="P429" s="133"/>
      <c r="Q429" s="133"/>
      <c r="R429" s="3"/>
      <c r="S429" s="3"/>
    </row>
    <row r="430" spans="6:19" s="1" customFormat="1" x14ac:dyDescent="0.2">
      <c r="F430" s="2"/>
      <c r="G430" s="2"/>
      <c r="H430" s="24"/>
      <c r="I430" s="26"/>
      <c r="L430" s="13"/>
      <c r="O430" s="116"/>
      <c r="P430" s="133"/>
      <c r="Q430" s="133"/>
      <c r="R430" s="3"/>
      <c r="S430" s="3"/>
    </row>
    <row r="431" spans="6:19" s="1" customFormat="1" x14ac:dyDescent="0.2">
      <c r="F431" s="2"/>
      <c r="G431" s="2"/>
      <c r="H431" s="24"/>
      <c r="I431" s="26"/>
      <c r="L431" s="13"/>
      <c r="O431" s="116"/>
      <c r="P431" s="133"/>
      <c r="Q431" s="133"/>
      <c r="R431" s="3"/>
      <c r="S431" s="3"/>
    </row>
    <row r="432" spans="6:19" s="1" customFormat="1" x14ac:dyDescent="0.2">
      <c r="F432" s="2"/>
      <c r="G432" s="2"/>
      <c r="H432" s="24"/>
      <c r="I432" s="26"/>
      <c r="L432" s="13"/>
      <c r="O432" s="116"/>
      <c r="P432" s="133"/>
      <c r="Q432" s="133"/>
      <c r="R432" s="3"/>
      <c r="S432" s="3"/>
    </row>
    <row r="433" spans="6:19" s="1" customFormat="1" x14ac:dyDescent="0.2">
      <c r="F433" s="2"/>
      <c r="G433" s="2"/>
      <c r="H433" s="24"/>
      <c r="I433" s="26"/>
      <c r="L433" s="13"/>
      <c r="O433" s="116"/>
      <c r="P433" s="133"/>
      <c r="Q433" s="133"/>
      <c r="R433" s="3"/>
      <c r="S433" s="3"/>
    </row>
    <row r="434" spans="6:19" s="1" customFormat="1" x14ac:dyDescent="0.2">
      <c r="F434" s="2"/>
      <c r="G434" s="2"/>
      <c r="H434" s="24"/>
      <c r="I434" s="26"/>
      <c r="L434" s="13"/>
      <c r="O434" s="116"/>
      <c r="P434" s="133"/>
      <c r="Q434" s="133"/>
      <c r="R434" s="3"/>
      <c r="S434" s="3"/>
    </row>
    <row r="435" spans="6:19" s="1" customFormat="1" x14ac:dyDescent="0.2">
      <c r="F435" s="2"/>
      <c r="G435" s="2"/>
      <c r="H435" s="24"/>
      <c r="I435" s="26"/>
      <c r="L435" s="13"/>
      <c r="O435" s="116"/>
      <c r="P435" s="133"/>
      <c r="Q435" s="133"/>
      <c r="R435" s="3"/>
      <c r="S435" s="3"/>
    </row>
    <row r="436" spans="6:19" s="1" customFormat="1" x14ac:dyDescent="0.2">
      <c r="F436" s="2"/>
      <c r="G436" s="2"/>
      <c r="H436" s="24"/>
      <c r="I436" s="26"/>
      <c r="L436" s="13"/>
      <c r="O436" s="116"/>
      <c r="P436" s="133"/>
      <c r="Q436" s="133"/>
      <c r="R436" s="3"/>
      <c r="S436" s="3"/>
    </row>
    <row r="437" spans="6:19" s="1" customFormat="1" x14ac:dyDescent="0.2">
      <c r="F437" s="2"/>
      <c r="G437" s="2"/>
      <c r="H437" s="24"/>
      <c r="I437" s="26"/>
      <c r="L437" s="13"/>
      <c r="O437" s="116"/>
      <c r="P437" s="133"/>
      <c r="Q437" s="133"/>
      <c r="R437" s="3"/>
      <c r="S437" s="3"/>
    </row>
    <row r="438" spans="6:19" s="1" customFormat="1" x14ac:dyDescent="0.2">
      <c r="F438" s="2"/>
      <c r="G438" s="2"/>
      <c r="H438" s="24"/>
      <c r="I438" s="26"/>
      <c r="L438" s="13"/>
      <c r="O438" s="116"/>
      <c r="P438" s="133"/>
      <c r="Q438" s="133"/>
      <c r="R438" s="3"/>
      <c r="S438" s="3"/>
    </row>
    <row r="439" spans="6:19" s="1" customFormat="1" x14ac:dyDescent="0.2">
      <c r="F439" s="2"/>
      <c r="G439" s="2"/>
      <c r="H439" s="24"/>
      <c r="I439" s="26"/>
      <c r="L439" s="13"/>
      <c r="O439" s="116"/>
      <c r="P439" s="133"/>
      <c r="Q439" s="133"/>
      <c r="R439" s="3"/>
      <c r="S439" s="3"/>
    </row>
    <row r="440" spans="6:19" s="1" customFormat="1" x14ac:dyDescent="0.2">
      <c r="F440" s="2"/>
      <c r="G440" s="2"/>
      <c r="H440" s="24"/>
      <c r="I440" s="26"/>
      <c r="L440" s="13"/>
      <c r="O440" s="116"/>
      <c r="P440" s="133"/>
      <c r="Q440" s="133"/>
      <c r="R440" s="3"/>
      <c r="S440" s="3"/>
    </row>
    <row r="441" spans="6:19" s="1" customFormat="1" x14ac:dyDescent="0.2">
      <c r="F441" s="2"/>
      <c r="G441" s="2"/>
      <c r="H441" s="24"/>
      <c r="I441" s="26"/>
      <c r="L441" s="13"/>
      <c r="O441" s="116"/>
      <c r="P441" s="133"/>
      <c r="Q441" s="133"/>
      <c r="R441" s="3"/>
      <c r="S441" s="3"/>
    </row>
    <row r="442" spans="6:19" s="1" customFormat="1" x14ac:dyDescent="0.2">
      <c r="F442" s="2"/>
      <c r="G442" s="2"/>
      <c r="H442" s="24"/>
      <c r="I442" s="26"/>
      <c r="L442" s="13"/>
      <c r="O442" s="116"/>
      <c r="P442" s="133"/>
      <c r="Q442" s="133"/>
      <c r="R442" s="3"/>
      <c r="S442" s="3"/>
    </row>
    <row r="443" spans="6:19" s="1" customFormat="1" x14ac:dyDescent="0.2">
      <c r="F443" s="2"/>
      <c r="G443" s="2"/>
      <c r="H443" s="24"/>
      <c r="I443" s="26"/>
      <c r="L443" s="13"/>
      <c r="O443" s="116"/>
      <c r="P443" s="133"/>
      <c r="Q443" s="133"/>
      <c r="R443" s="3"/>
      <c r="S443" s="3"/>
    </row>
    <row r="444" spans="6:19" s="1" customFormat="1" x14ac:dyDescent="0.2">
      <c r="F444" s="2"/>
      <c r="G444" s="2"/>
      <c r="H444" s="24"/>
      <c r="I444" s="26"/>
      <c r="L444" s="13"/>
      <c r="O444" s="116"/>
      <c r="P444" s="133"/>
      <c r="Q444" s="133"/>
      <c r="R444" s="3"/>
      <c r="S444" s="3"/>
    </row>
    <row r="445" spans="6:19" s="1" customFormat="1" x14ac:dyDescent="0.2">
      <c r="F445" s="2"/>
      <c r="G445" s="2"/>
      <c r="H445" s="24"/>
      <c r="I445" s="26"/>
      <c r="L445" s="13"/>
      <c r="O445" s="116"/>
      <c r="P445" s="133"/>
      <c r="Q445" s="133"/>
      <c r="R445" s="3"/>
      <c r="S445" s="3"/>
    </row>
    <row r="446" spans="6:19" s="1" customFormat="1" x14ac:dyDescent="0.2">
      <c r="F446" s="2"/>
      <c r="G446" s="2"/>
      <c r="H446" s="24"/>
      <c r="I446" s="26"/>
      <c r="L446" s="13"/>
      <c r="O446" s="116"/>
      <c r="P446" s="133"/>
      <c r="Q446" s="133"/>
      <c r="R446" s="3"/>
      <c r="S446" s="3"/>
    </row>
    <row r="447" spans="6:19" s="1" customFormat="1" x14ac:dyDescent="0.2">
      <c r="F447" s="2"/>
      <c r="G447" s="2"/>
      <c r="H447" s="24"/>
      <c r="I447" s="26"/>
      <c r="L447" s="13"/>
      <c r="O447" s="116"/>
      <c r="P447" s="133"/>
      <c r="Q447" s="133"/>
      <c r="R447" s="3"/>
      <c r="S447" s="3"/>
    </row>
    <row r="448" spans="6:19" s="1" customFormat="1" x14ac:dyDescent="0.2">
      <c r="F448" s="2"/>
      <c r="G448" s="2"/>
      <c r="H448" s="24"/>
      <c r="I448" s="26"/>
      <c r="L448" s="13"/>
      <c r="O448" s="116"/>
      <c r="P448" s="133"/>
      <c r="Q448" s="133"/>
      <c r="R448" s="3"/>
      <c r="S448" s="3"/>
    </row>
    <row r="449" spans="6:19" s="1" customFormat="1" x14ac:dyDescent="0.2">
      <c r="F449" s="2"/>
      <c r="G449" s="2"/>
      <c r="H449" s="24"/>
      <c r="I449" s="26"/>
      <c r="L449" s="13"/>
      <c r="O449" s="116"/>
      <c r="P449" s="133"/>
      <c r="Q449" s="133"/>
      <c r="R449" s="3"/>
      <c r="S449" s="3"/>
    </row>
    <row r="450" spans="6:19" s="1" customFormat="1" x14ac:dyDescent="0.2">
      <c r="F450" s="2"/>
      <c r="G450" s="2"/>
      <c r="H450" s="24"/>
      <c r="I450" s="26"/>
      <c r="L450" s="13"/>
      <c r="O450" s="116"/>
      <c r="P450" s="133"/>
      <c r="Q450" s="133"/>
      <c r="R450" s="3"/>
      <c r="S450" s="3"/>
    </row>
    <row r="451" spans="6:19" s="1" customFormat="1" x14ac:dyDescent="0.2">
      <c r="F451" s="2"/>
      <c r="G451" s="2"/>
      <c r="H451" s="24"/>
      <c r="I451" s="26"/>
      <c r="L451" s="13"/>
      <c r="O451" s="116"/>
      <c r="P451" s="133"/>
      <c r="Q451" s="133"/>
      <c r="R451" s="3"/>
      <c r="S451" s="3"/>
    </row>
    <row r="452" spans="6:19" s="1" customFormat="1" x14ac:dyDescent="0.2">
      <c r="F452" s="2"/>
      <c r="G452" s="2"/>
      <c r="H452" s="24"/>
      <c r="I452" s="26"/>
      <c r="L452" s="13"/>
      <c r="O452" s="116"/>
      <c r="P452" s="133"/>
      <c r="Q452" s="133"/>
      <c r="R452" s="3"/>
      <c r="S452" s="3"/>
    </row>
    <row r="453" spans="6:19" s="1" customFormat="1" x14ac:dyDescent="0.2">
      <c r="F453" s="2"/>
      <c r="G453" s="2"/>
      <c r="H453" s="24"/>
      <c r="I453" s="26"/>
      <c r="L453" s="13"/>
      <c r="O453" s="116"/>
      <c r="P453" s="133"/>
      <c r="Q453" s="133"/>
      <c r="R453" s="3"/>
      <c r="S453" s="3"/>
    </row>
    <row r="454" spans="6:19" s="1" customFormat="1" x14ac:dyDescent="0.2">
      <c r="F454" s="2"/>
      <c r="G454" s="2"/>
      <c r="H454" s="24"/>
      <c r="I454" s="26"/>
      <c r="L454" s="13"/>
      <c r="O454" s="116"/>
      <c r="P454" s="133"/>
      <c r="Q454" s="133"/>
      <c r="R454" s="3"/>
      <c r="S454" s="3"/>
    </row>
    <row r="455" spans="6:19" s="1" customFormat="1" x14ac:dyDescent="0.2">
      <c r="F455" s="2"/>
      <c r="G455" s="2"/>
      <c r="H455" s="24"/>
      <c r="I455" s="26"/>
      <c r="L455" s="13"/>
      <c r="O455" s="116"/>
      <c r="P455" s="133"/>
      <c r="Q455" s="133"/>
      <c r="R455" s="3"/>
      <c r="S455" s="3"/>
    </row>
    <row r="456" spans="6:19" s="1" customFormat="1" x14ac:dyDescent="0.2">
      <c r="F456" s="2"/>
      <c r="G456" s="2"/>
      <c r="H456" s="24"/>
      <c r="I456" s="26"/>
      <c r="L456" s="13"/>
      <c r="O456" s="116"/>
      <c r="P456" s="133"/>
      <c r="Q456" s="133"/>
      <c r="R456" s="3"/>
      <c r="S456" s="3"/>
    </row>
    <row r="457" spans="6:19" s="1" customFormat="1" x14ac:dyDescent="0.2">
      <c r="F457" s="2"/>
      <c r="G457" s="2"/>
      <c r="H457" s="24"/>
      <c r="I457" s="26"/>
      <c r="L457" s="13"/>
      <c r="O457" s="116"/>
      <c r="P457" s="133"/>
      <c r="Q457" s="133"/>
      <c r="R457" s="3"/>
      <c r="S457" s="3"/>
    </row>
    <row r="458" spans="6:19" s="1" customFormat="1" x14ac:dyDescent="0.2">
      <c r="F458" s="2"/>
      <c r="G458" s="2"/>
      <c r="H458" s="24"/>
      <c r="I458" s="26"/>
      <c r="L458" s="13"/>
      <c r="O458" s="116"/>
      <c r="P458" s="133"/>
      <c r="Q458" s="133"/>
      <c r="R458" s="3"/>
      <c r="S458" s="3"/>
    </row>
    <row r="459" spans="6:19" s="1" customFormat="1" x14ac:dyDescent="0.2">
      <c r="F459" s="2"/>
      <c r="G459" s="2"/>
      <c r="H459" s="24"/>
      <c r="I459" s="26"/>
      <c r="L459" s="13"/>
      <c r="O459" s="116"/>
      <c r="P459" s="133"/>
      <c r="Q459" s="133"/>
      <c r="R459" s="3"/>
      <c r="S459" s="3"/>
    </row>
    <row r="460" spans="6:19" s="1" customFormat="1" x14ac:dyDescent="0.2">
      <c r="F460" s="2"/>
      <c r="G460" s="2"/>
      <c r="H460" s="24"/>
      <c r="I460" s="26"/>
      <c r="L460" s="13"/>
      <c r="O460" s="116"/>
      <c r="P460" s="133"/>
      <c r="Q460" s="133"/>
      <c r="R460" s="3"/>
      <c r="S460" s="3"/>
    </row>
    <row r="461" spans="6:19" s="1" customFormat="1" x14ac:dyDescent="0.2">
      <c r="F461" s="2"/>
      <c r="G461" s="2"/>
      <c r="H461" s="24"/>
      <c r="I461" s="26"/>
      <c r="L461" s="13"/>
      <c r="O461" s="116"/>
      <c r="P461" s="133"/>
      <c r="Q461" s="133"/>
      <c r="R461" s="3"/>
      <c r="S461" s="3"/>
    </row>
    <row r="462" spans="6:19" s="1" customFormat="1" x14ac:dyDescent="0.2">
      <c r="F462" s="2"/>
      <c r="G462" s="2"/>
      <c r="H462" s="24"/>
      <c r="I462" s="26"/>
      <c r="L462" s="13"/>
      <c r="O462" s="116"/>
      <c r="P462" s="133"/>
      <c r="Q462" s="133"/>
      <c r="R462" s="3"/>
      <c r="S462" s="3"/>
    </row>
    <row r="463" spans="6:19" s="1" customFormat="1" x14ac:dyDescent="0.2">
      <c r="F463" s="2"/>
      <c r="G463" s="2"/>
      <c r="H463" s="24"/>
      <c r="I463" s="26"/>
      <c r="L463" s="13"/>
      <c r="O463" s="116"/>
      <c r="P463" s="133"/>
      <c r="Q463" s="133"/>
      <c r="R463" s="3"/>
      <c r="S463" s="3"/>
    </row>
    <row r="464" spans="6:19" s="1" customFormat="1" x14ac:dyDescent="0.2">
      <c r="F464" s="2"/>
      <c r="G464" s="2"/>
      <c r="H464" s="24"/>
      <c r="I464" s="26"/>
      <c r="L464" s="13"/>
      <c r="O464" s="116"/>
      <c r="P464" s="133"/>
      <c r="Q464" s="133"/>
      <c r="R464" s="3"/>
      <c r="S464" s="3"/>
    </row>
    <row r="465" spans="6:19" s="1" customFormat="1" x14ac:dyDescent="0.2">
      <c r="F465" s="2"/>
      <c r="G465" s="2"/>
      <c r="H465" s="24"/>
      <c r="I465" s="26"/>
      <c r="L465" s="13"/>
      <c r="O465" s="116"/>
      <c r="P465" s="133"/>
      <c r="Q465" s="133"/>
      <c r="R465" s="3"/>
      <c r="S465" s="3"/>
    </row>
    <row r="466" spans="6:19" s="1" customFormat="1" x14ac:dyDescent="0.2">
      <c r="F466" s="2"/>
      <c r="G466" s="2"/>
      <c r="H466" s="24"/>
      <c r="I466" s="26"/>
      <c r="L466" s="13"/>
      <c r="O466" s="116"/>
      <c r="P466" s="133"/>
      <c r="Q466" s="133"/>
      <c r="R466" s="3"/>
      <c r="S466" s="3"/>
    </row>
    <row r="467" spans="6:19" s="1" customFormat="1" x14ac:dyDescent="0.2">
      <c r="F467" s="2"/>
      <c r="G467" s="2"/>
      <c r="H467" s="24"/>
      <c r="I467" s="26"/>
      <c r="L467" s="13"/>
      <c r="O467" s="116"/>
      <c r="P467" s="133"/>
      <c r="Q467" s="133"/>
      <c r="R467" s="3"/>
      <c r="S467" s="3"/>
    </row>
    <row r="468" spans="6:19" s="1" customFormat="1" x14ac:dyDescent="0.2">
      <c r="F468" s="2"/>
      <c r="G468" s="2"/>
      <c r="H468" s="24"/>
      <c r="I468" s="26"/>
      <c r="L468" s="13"/>
      <c r="O468" s="116"/>
      <c r="P468" s="133"/>
      <c r="Q468" s="133"/>
      <c r="R468" s="3"/>
      <c r="S468" s="3"/>
    </row>
    <row r="469" spans="6:19" s="1" customFormat="1" x14ac:dyDescent="0.2">
      <c r="F469" s="2"/>
      <c r="G469" s="2"/>
      <c r="H469" s="24"/>
      <c r="I469" s="26"/>
      <c r="L469" s="13"/>
      <c r="O469" s="116"/>
      <c r="P469" s="133"/>
      <c r="Q469" s="133"/>
      <c r="R469" s="3"/>
      <c r="S469" s="3"/>
    </row>
    <row r="470" spans="6:19" s="1" customFormat="1" x14ac:dyDescent="0.2">
      <c r="F470" s="2"/>
      <c r="G470" s="2"/>
      <c r="H470" s="24"/>
      <c r="I470" s="26"/>
      <c r="L470" s="13"/>
      <c r="O470" s="116"/>
      <c r="P470" s="133"/>
      <c r="Q470" s="133"/>
      <c r="R470" s="3"/>
      <c r="S470" s="3"/>
    </row>
    <row r="471" spans="6:19" s="1" customFormat="1" x14ac:dyDescent="0.2">
      <c r="F471" s="2"/>
      <c r="G471" s="2"/>
      <c r="H471" s="24"/>
      <c r="I471" s="26"/>
      <c r="L471" s="13"/>
      <c r="O471" s="116"/>
      <c r="P471" s="133"/>
      <c r="Q471" s="133"/>
      <c r="R471" s="3"/>
      <c r="S471" s="3"/>
    </row>
    <row r="472" spans="6:19" s="1" customFormat="1" x14ac:dyDescent="0.2">
      <c r="F472" s="2"/>
      <c r="G472" s="2"/>
      <c r="H472" s="24"/>
      <c r="I472" s="26"/>
      <c r="L472" s="13"/>
      <c r="O472" s="116"/>
      <c r="P472" s="133"/>
      <c r="Q472" s="133"/>
      <c r="R472" s="3"/>
      <c r="S472" s="3"/>
    </row>
    <row r="473" spans="6:19" s="1" customFormat="1" x14ac:dyDescent="0.2">
      <c r="F473" s="2"/>
      <c r="G473" s="2"/>
      <c r="H473" s="24"/>
      <c r="I473" s="26"/>
      <c r="L473" s="13"/>
      <c r="O473" s="116"/>
      <c r="P473" s="133"/>
      <c r="Q473" s="133"/>
      <c r="R473" s="3"/>
      <c r="S473" s="3"/>
    </row>
    <row r="474" spans="6:19" s="1" customFormat="1" x14ac:dyDescent="0.2">
      <c r="F474" s="2"/>
      <c r="G474" s="2"/>
      <c r="H474" s="24"/>
      <c r="I474" s="26"/>
      <c r="L474" s="13"/>
      <c r="O474" s="116"/>
      <c r="P474" s="133"/>
      <c r="Q474" s="133"/>
      <c r="R474" s="3"/>
      <c r="S474" s="3"/>
    </row>
    <row r="475" spans="6:19" s="1" customFormat="1" x14ac:dyDescent="0.2">
      <c r="F475" s="2"/>
      <c r="G475" s="2"/>
      <c r="H475" s="24"/>
      <c r="I475" s="26"/>
      <c r="L475" s="13"/>
      <c r="O475" s="116"/>
      <c r="P475" s="133"/>
      <c r="Q475" s="133"/>
      <c r="R475" s="3"/>
      <c r="S475" s="3"/>
    </row>
    <row r="476" spans="6:19" s="1" customFormat="1" x14ac:dyDescent="0.2">
      <c r="F476" s="2"/>
      <c r="G476" s="2"/>
      <c r="H476" s="24"/>
      <c r="I476" s="26"/>
      <c r="L476" s="13"/>
      <c r="O476" s="116"/>
      <c r="P476" s="133"/>
      <c r="Q476" s="133"/>
      <c r="R476" s="3"/>
      <c r="S476" s="3"/>
    </row>
    <row r="477" spans="6:19" s="1" customFormat="1" x14ac:dyDescent="0.2">
      <c r="F477" s="2"/>
      <c r="G477" s="2"/>
      <c r="H477" s="24"/>
      <c r="I477" s="26"/>
      <c r="L477" s="13"/>
      <c r="O477" s="116"/>
      <c r="P477" s="133"/>
      <c r="Q477" s="133"/>
      <c r="R477" s="3"/>
      <c r="S477" s="3"/>
    </row>
    <row r="478" spans="6:19" s="1" customFormat="1" x14ac:dyDescent="0.2">
      <c r="F478" s="2"/>
      <c r="G478" s="2"/>
      <c r="H478" s="24"/>
      <c r="I478" s="26"/>
      <c r="L478" s="13"/>
      <c r="O478" s="116"/>
      <c r="P478" s="133"/>
      <c r="Q478" s="133"/>
      <c r="R478" s="3"/>
      <c r="S478" s="3"/>
    </row>
    <row r="479" spans="6:19" s="1" customFormat="1" x14ac:dyDescent="0.2">
      <c r="F479" s="2"/>
      <c r="G479" s="2"/>
      <c r="H479" s="24"/>
      <c r="I479" s="26"/>
      <c r="L479" s="13"/>
      <c r="O479" s="116"/>
      <c r="P479" s="133"/>
      <c r="Q479" s="133"/>
      <c r="R479" s="3"/>
      <c r="S479" s="3"/>
    </row>
    <row r="480" spans="6:19" s="1" customFormat="1" x14ac:dyDescent="0.2">
      <c r="F480" s="2"/>
      <c r="G480" s="2"/>
      <c r="H480" s="24"/>
      <c r="I480" s="26"/>
      <c r="L480" s="13"/>
      <c r="O480" s="116"/>
      <c r="P480" s="133"/>
      <c r="Q480" s="133"/>
      <c r="R480" s="3"/>
      <c r="S480" s="3"/>
    </row>
    <row r="481" spans="6:19" s="1" customFormat="1" x14ac:dyDescent="0.2">
      <c r="F481" s="2"/>
      <c r="G481" s="2"/>
      <c r="H481" s="24"/>
      <c r="I481" s="26"/>
      <c r="L481" s="13"/>
      <c r="O481" s="116"/>
      <c r="P481" s="133"/>
      <c r="Q481" s="133"/>
      <c r="R481" s="3"/>
      <c r="S481" s="3"/>
    </row>
    <row r="482" spans="6:19" s="1" customFormat="1" x14ac:dyDescent="0.2">
      <c r="F482" s="2"/>
      <c r="G482" s="2"/>
      <c r="H482" s="24"/>
      <c r="I482" s="26"/>
      <c r="L482" s="13"/>
      <c r="O482" s="116"/>
      <c r="P482" s="133"/>
      <c r="Q482" s="133"/>
      <c r="R482" s="3"/>
      <c r="S482" s="3"/>
    </row>
    <row r="483" spans="6:19" s="1" customFormat="1" x14ac:dyDescent="0.2">
      <c r="F483" s="2"/>
      <c r="G483" s="2"/>
      <c r="H483" s="24"/>
      <c r="I483" s="26"/>
      <c r="L483" s="13"/>
      <c r="O483" s="116"/>
      <c r="P483" s="133"/>
      <c r="Q483" s="133"/>
      <c r="R483" s="3"/>
      <c r="S483" s="3"/>
    </row>
    <row r="484" spans="6:19" s="1" customFormat="1" x14ac:dyDescent="0.2">
      <c r="F484" s="2"/>
      <c r="G484" s="2"/>
      <c r="H484" s="24"/>
      <c r="I484" s="26"/>
      <c r="L484" s="13"/>
      <c r="O484" s="116"/>
      <c r="P484" s="133"/>
      <c r="Q484" s="133"/>
      <c r="R484" s="3"/>
      <c r="S484" s="3"/>
    </row>
    <row r="485" spans="6:19" s="1" customFormat="1" x14ac:dyDescent="0.2">
      <c r="F485" s="2"/>
      <c r="G485" s="2"/>
      <c r="H485" s="24"/>
      <c r="I485" s="26"/>
      <c r="L485" s="13"/>
      <c r="O485" s="116"/>
      <c r="P485" s="133"/>
      <c r="Q485" s="133"/>
      <c r="R485" s="3"/>
      <c r="S485" s="3"/>
    </row>
    <row r="486" spans="6:19" s="1" customFormat="1" x14ac:dyDescent="0.2">
      <c r="F486" s="2"/>
      <c r="G486" s="2"/>
      <c r="H486" s="24"/>
      <c r="I486" s="26"/>
      <c r="L486" s="13"/>
      <c r="O486" s="116"/>
      <c r="P486" s="133"/>
      <c r="Q486" s="133"/>
      <c r="R486" s="3"/>
      <c r="S486" s="3"/>
    </row>
    <row r="487" spans="6:19" s="1" customFormat="1" x14ac:dyDescent="0.2">
      <c r="F487" s="2"/>
      <c r="G487" s="2"/>
      <c r="H487" s="24"/>
      <c r="I487" s="26"/>
      <c r="L487" s="13"/>
      <c r="O487" s="116"/>
      <c r="P487" s="133"/>
      <c r="Q487" s="133"/>
      <c r="R487" s="3"/>
      <c r="S487" s="3"/>
    </row>
    <row r="488" spans="6:19" s="1" customFormat="1" x14ac:dyDescent="0.2">
      <c r="F488" s="2"/>
      <c r="G488" s="2"/>
      <c r="H488" s="24"/>
      <c r="I488" s="26"/>
      <c r="L488" s="13"/>
      <c r="O488" s="116"/>
      <c r="P488" s="133"/>
      <c r="Q488" s="133"/>
      <c r="R488" s="3"/>
      <c r="S488" s="3"/>
    </row>
    <row r="489" spans="6:19" s="1" customFormat="1" x14ac:dyDescent="0.2">
      <c r="F489" s="2"/>
      <c r="G489" s="2"/>
      <c r="H489" s="24"/>
      <c r="I489" s="26"/>
      <c r="L489" s="13"/>
      <c r="O489" s="116"/>
      <c r="P489" s="133"/>
      <c r="Q489" s="133"/>
      <c r="R489" s="3"/>
      <c r="S489" s="3"/>
    </row>
    <row r="490" spans="6:19" s="1" customFormat="1" x14ac:dyDescent="0.2">
      <c r="F490" s="2"/>
      <c r="G490" s="2"/>
      <c r="H490" s="24"/>
      <c r="I490" s="26"/>
      <c r="L490" s="13"/>
      <c r="O490" s="116"/>
      <c r="P490" s="133"/>
      <c r="Q490" s="133"/>
      <c r="R490" s="3"/>
      <c r="S490" s="3"/>
    </row>
    <row r="491" spans="6:19" s="1" customFormat="1" x14ac:dyDescent="0.2">
      <c r="F491" s="2"/>
      <c r="G491" s="2"/>
      <c r="H491" s="24"/>
      <c r="I491" s="26"/>
      <c r="L491" s="13"/>
      <c r="O491" s="116"/>
      <c r="P491" s="133"/>
      <c r="Q491" s="133"/>
      <c r="R491" s="3"/>
      <c r="S491" s="3"/>
    </row>
    <row r="492" spans="6:19" s="1" customFormat="1" x14ac:dyDescent="0.2">
      <c r="F492" s="2"/>
      <c r="G492" s="2"/>
      <c r="H492" s="24"/>
      <c r="I492" s="26"/>
      <c r="L492" s="13"/>
      <c r="O492" s="116"/>
      <c r="P492" s="133"/>
      <c r="Q492" s="133"/>
      <c r="R492" s="3"/>
      <c r="S492" s="3"/>
    </row>
    <row r="493" spans="6:19" s="1" customFormat="1" x14ac:dyDescent="0.2">
      <c r="F493" s="2"/>
      <c r="G493" s="2"/>
      <c r="H493" s="24"/>
      <c r="I493" s="26"/>
      <c r="L493" s="13"/>
      <c r="O493" s="116"/>
      <c r="P493" s="133"/>
      <c r="Q493" s="133"/>
      <c r="R493" s="3"/>
      <c r="S493" s="3"/>
    </row>
    <row r="494" spans="6:19" s="1" customFormat="1" x14ac:dyDescent="0.2">
      <c r="F494" s="2"/>
      <c r="G494" s="2"/>
      <c r="H494" s="24"/>
      <c r="I494" s="26"/>
      <c r="L494" s="13"/>
      <c r="O494" s="116"/>
      <c r="P494" s="133"/>
      <c r="Q494" s="133"/>
      <c r="R494" s="3"/>
      <c r="S494" s="3"/>
    </row>
    <row r="495" spans="6:19" s="1" customFormat="1" x14ac:dyDescent="0.2">
      <c r="F495" s="2"/>
      <c r="G495" s="2"/>
      <c r="H495" s="24"/>
      <c r="I495" s="26"/>
      <c r="L495" s="13"/>
      <c r="O495" s="116"/>
      <c r="P495" s="133"/>
      <c r="Q495" s="133"/>
      <c r="R495" s="3"/>
      <c r="S495" s="3"/>
    </row>
    <row r="496" spans="6:19" s="1" customFormat="1" x14ac:dyDescent="0.2">
      <c r="F496" s="2"/>
      <c r="G496" s="2"/>
      <c r="H496" s="24"/>
      <c r="I496" s="26"/>
      <c r="L496" s="13"/>
      <c r="O496" s="116"/>
      <c r="P496" s="133"/>
      <c r="Q496" s="133"/>
      <c r="R496" s="3"/>
      <c r="S496" s="3"/>
    </row>
    <row r="497" spans="6:19" s="1" customFormat="1" x14ac:dyDescent="0.2">
      <c r="F497" s="2"/>
      <c r="G497" s="2"/>
      <c r="H497" s="24"/>
      <c r="I497" s="26"/>
      <c r="L497" s="13"/>
      <c r="O497" s="116"/>
      <c r="P497" s="133"/>
      <c r="Q497" s="133"/>
      <c r="R497" s="3"/>
      <c r="S497" s="3"/>
    </row>
    <row r="498" spans="6:19" s="1" customFormat="1" x14ac:dyDescent="0.2">
      <c r="F498" s="2"/>
      <c r="G498" s="2"/>
      <c r="H498" s="24"/>
      <c r="I498" s="26"/>
      <c r="L498" s="13"/>
      <c r="O498" s="116"/>
      <c r="P498" s="133"/>
      <c r="Q498" s="133"/>
      <c r="R498" s="3"/>
      <c r="S498" s="3"/>
    </row>
    <row r="499" spans="6:19" s="1" customFormat="1" x14ac:dyDescent="0.2">
      <c r="F499" s="2"/>
      <c r="G499" s="2"/>
      <c r="H499" s="24"/>
      <c r="I499" s="26"/>
      <c r="L499" s="13"/>
      <c r="O499" s="116"/>
      <c r="P499" s="133"/>
      <c r="Q499" s="133"/>
      <c r="R499" s="3"/>
      <c r="S499" s="3"/>
    </row>
    <row r="500" spans="6:19" s="1" customFormat="1" x14ac:dyDescent="0.2">
      <c r="F500" s="2"/>
      <c r="G500" s="2"/>
      <c r="H500" s="24"/>
      <c r="I500" s="26"/>
      <c r="L500" s="13"/>
      <c r="O500" s="116"/>
      <c r="P500" s="133"/>
      <c r="Q500" s="133"/>
      <c r="R500" s="3"/>
      <c r="S500" s="3"/>
    </row>
    <row r="501" spans="6:19" s="1" customFormat="1" x14ac:dyDescent="0.2">
      <c r="F501" s="2"/>
      <c r="G501" s="2"/>
      <c r="H501" s="24"/>
      <c r="I501" s="26"/>
      <c r="L501" s="13"/>
      <c r="O501" s="116"/>
      <c r="P501" s="133"/>
      <c r="Q501" s="133"/>
      <c r="R501" s="3"/>
      <c r="S501" s="3"/>
    </row>
    <row r="502" spans="6:19" s="1" customFormat="1" x14ac:dyDescent="0.2">
      <c r="F502" s="2"/>
      <c r="G502" s="2"/>
      <c r="H502" s="24"/>
      <c r="I502" s="26"/>
      <c r="L502" s="13"/>
      <c r="O502" s="116"/>
      <c r="P502" s="133"/>
      <c r="Q502" s="133"/>
      <c r="R502" s="3"/>
      <c r="S502" s="3"/>
    </row>
    <row r="503" spans="6:19" s="1" customFormat="1" x14ac:dyDescent="0.2">
      <c r="F503" s="2"/>
      <c r="G503" s="2"/>
      <c r="H503" s="24"/>
      <c r="I503" s="26"/>
      <c r="L503" s="13"/>
      <c r="O503" s="116"/>
      <c r="P503" s="133"/>
      <c r="Q503" s="133"/>
      <c r="R503" s="3"/>
      <c r="S503" s="3"/>
    </row>
    <row r="504" spans="6:19" s="1" customFormat="1" x14ac:dyDescent="0.2">
      <c r="F504" s="2"/>
      <c r="G504" s="2"/>
      <c r="H504" s="24"/>
      <c r="I504" s="26"/>
      <c r="L504" s="13"/>
      <c r="O504" s="116"/>
      <c r="P504" s="133"/>
      <c r="Q504" s="133"/>
      <c r="R504" s="3"/>
      <c r="S504" s="3"/>
    </row>
    <row r="505" spans="6:19" s="1" customFormat="1" x14ac:dyDescent="0.2">
      <c r="F505" s="2"/>
      <c r="G505" s="2"/>
      <c r="H505" s="24"/>
      <c r="I505" s="26"/>
      <c r="L505" s="13"/>
      <c r="O505" s="116"/>
      <c r="P505" s="133"/>
      <c r="Q505" s="133"/>
      <c r="R505" s="3"/>
      <c r="S505" s="3"/>
    </row>
    <row r="506" spans="6:19" s="1" customFormat="1" x14ac:dyDescent="0.2">
      <c r="F506" s="2"/>
      <c r="G506" s="2"/>
      <c r="H506" s="24"/>
      <c r="I506" s="26"/>
      <c r="L506" s="13"/>
      <c r="O506" s="116"/>
      <c r="P506" s="133"/>
      <c r="Q506" s="133"/>
      <c r="R506" s="3"/>
      <c r="S506" s="3"/>
    </row>
    <row r="507" spans="6:19" s="1" customFormat="1" x14ac:dyDescent="0.2">
      <c r="F507" s="2"/>
      <c r="G507" s="2"/>
      <c r="H507" s="24"/>
      <c r="I507" s="26"/>
      <c r="L507" s="13"/>
      <c r="O507" s="116"/>
      <c r="P507" s="133"/>
      <c r="Q507" s="133"/>
      <c r="R507" s="3"/>
      <c r="S507" s="3"/>
    </row>
    <row r="508" spans="6:19" s="1" customFormat="1" x14ac:dyDescent="0.2">
      <c r="F508" s="2"/>
      <c r="G508" s="2"/>
      <c r="H508" s="24"/>
      <c r="I508" s="26"/>
      <c r="L508" s="13"/>
      <c r="O508" s="116"/>
      <c r="P508" s="133"/>
      <c r="Q508" s="133"/>
      <c r="R508" s="3"/>
      <c r="S508" s="3"/>
    </row>
    <row r="509" spans="6:19" s="1" customFormat="1" x14ac:dyDescent="0.2">
      <c r="F509" s="2"/>
      <c r="G509" s="2"/>
      <c r="H509" s="24"/>
      <c r="I509" s="26"/>
      <c r="L509" s="13"/>
      <c r="O509" s="116"/>
      <c r="P509" s="133"/>
      <c r="Q509" s="133"/>
      <c r="R509" s="3"/>
      <c r="S509" s="3"/>
    </row>
    <row r="510" spans="6:19" s="1" customFormat="1" x14ac:dyDescent="0.2">
      <c r="F510" s="2"/>
      <c r="G510" s="2"/>
      <c r="H510" s="24"/>
      <c r="I510" s="26"/>
      <c r="L510" s="13"/>
      <c r="O510" s="116"/>
      <c r="P510" s="133"/>
      <c r="Q510" s="133"/>
      <c r="R510" s="3"/>
      <c r="S510" s="3"/>
    </row>
    <row r="511" spans="6:19" s="1" customFormat="1" x14ac:dyDescent="0.2">
      <c r="F511" s="2"/>
      <c r="G511" s="2"/>
      <c r="H511" s="24"/>
      <c r="I511" s="26"/>
      <c r="L511" s="13"/>
      <c r="O511" s="116"/>
      <c r="P511" s="133"/>
      <c r="Q511" s="133"/>
      <c r="R511" s="3"/>
      <c r="S511" s="3"/>
    </row>
    <row r="512" spans="6:19" s="1" customFormat="1" x14ac:dyDescent="0.2">
      <c r="F512" s="2"/>
      <c r="G512" s="2"/>
      <c r="H512" s="24"/>
      <c r="I512" s="26"/>
      <c r="L512" s="13"/>
      <c r="O512" s="116"/>
      <c r="P512" s="133"/>
      <c r="Q512" s="133"/>
      <c r="R512" s="3"/>
      <c r="S512" s="3"/>
    </row>
    <row r="513" spans="6:19" s="1" customFormat="1" x14ac:dyDescent="0.2">
      <c r="F513" s="2"/>
      <c r="G513" s="2"/>
      <c r="H513" s="24"/>
      <c r="I513" s="26"/>
      <c r="L513" s="13"/>
      <c r="O513" s="116"/>
      <c r="P513" s="133"/>
      <c r="Q513" s="133"/>
      <c r="R513" s="3"/>
      <c r="S513" s="3"/>
    </row>
    <row r="514" spans="6:19" s="1" customFormat="1" x14ac:dyDescent="0.2">
      <c r="F514" s="2"/>
      <c r="G514" s="2"/>
      <c r="H514" s="24"/>
      <c r="I514" s="26"/>
      <c r="L514" s="13"/>
      <c r="O514" s="116"/>
      <c r="P514" s="133"/>
      <c r="Q514" s="133"/>
      <c r="R514" s="3"/>
      <c r="S514" s="3"/>
    </row>
    <row r="515" spans="6:19" s="1" customFormat="1" x14ac:dyDescent="0.2">
      <c r="F515" s="2"/>
      <c r="G515" s="2"/>
      <c r="H515" s="24"/>
      <c r="I515" s="26"/>
      <c r="L515" s="13"/>
      <c r="O515" s="116"/>
      <c r="P515" s="133"/>
      <c r="Q515" s="133"/>
      <c r="R515" s="3"/>
      <c r="S515" s="3"/>
    </row>
    <row r="516" spans="6:19" s="1" customFormat="1" x14ac:dyDescent="0.2">
      <c r="F516" s="2"/>
      <c r="G516" s="2"/>
      <c r="H516" s="24"/>
      <c r="I516" s="26"/>
      <c r="L516" s="13"/>
      <c r="O516" s="116"/>
      <c r="P516" s="133"/>
      <c r="Q516" s="133"/>
      <c r="R516" s="3"/>
      <c r="S516" s="3"/>
    </row>
    <row r="517" spans="6:19" s="1" customFormat="1" x14ac:dyDescent="0.2">
      <c r="F517" s="2"/>
      <c r="G517" s="2"/>
      <c r="H517" s="24"/>
      <c r="I517" s="26"/>
      <c r="L517" s="13"/>
      <c r="O517" s="116"/>
      <c r="P517" s="133"/>
      <c r="Q517" s="133"/>
      <c r="R517" s="3"/>
      <c r="S517" s="3"/>
    </row>
    <row r="518" spans="6:19" s="1" customFormat="1" x14ac:dyDescent="0.2">
      <c r="F518" s="2"/>
      <c r="G518" s="2"/>
      <c r="H518" s="24"/>
      <c r="I518" s="26"/>
      <c r="L518" s="13"/>
      <c r="O518" s="116"/>
      <c r="P518" s="133"/>
      <c r="Q518" s="133"/>
      <c r="R518" s="3"/>
      <c r="S518" s="3"/>
    </row>
    <row r="519" spans="6:19" s="1" customFormat="1" x14ac:dyDescent="0.2">
      <c r="F519" s="2"/>
      <c r="G519" s="2"/>
      <c r="H519" s="24"/>
      <c r="I519" s="26"/>
      <c r="L519" s="13"/>
      <c r="O519" s="116"/>
      <c r="P519" s="133"/>
      <c r="Q519" s="133"/>
      <c r="R519" s="3"/>
      <c r="S519" s="3"/>
    </row>
    <row r="520" spans="6:19" s="1" customFormat="1" x14ac:dyDescent="0.2">
      <c r="F520" s="2"/>
      <c r="G520" s="2"/>
      <c r="H520" s="24"/>
      <c r="I520" s="26"/>
      <c r="L520" s="13"/>
      <c r="O520" s="116"/>
      <c r="P520" s="133"/>
      <c r="Q520" s="133"/>
      <c r="R520" s="3"/>
      <c r="S520" s="3"/>
    </row>
    <row r="521" spans="6:19" s="1" customFormat="1" x14ac:dyDescent="0.2">
      <c r="F521" s="2"/>
      <c r="G521" s="2"/>
      <c r="H521" s="24"/>
      <c r="I521" s="26"/>
      <c r="L521" s="13"/>
      <c r="O521" s="116"/>
      <c r="P521" s="133"/>
      <c r="Q521" s="133"/>
      <c r="R521" s="3"/>
      <c r="S521" s="3"/>
    </row>
    <row r="522" spans="6:19" s="1" customFormat="1" x14ac:dyDescent="0.2">
      <c r="F522" s="2"/>
      <c r="G522" s="2"/>
      <c r="H522" s="24"/>
      <c r="I522" s="26"/>
      <c r="L522" s="13"/>
      <c r="O522" s="116"/>
      <c r="P522" s="133"/>
      <c r="Q522" s="133"/>
      <c r="R522" s="3"/>
      <c r="S522" s="3"/>
    </row>
    <row r="523" spans="6:19" s="1" customFormat="1" x14ac:dyDescent="0.2">
      <c r="F523" s="2"/>
      <c r="G523" s="2"/>
      <c r="H523" s="24"/>
      <c r="I523" s="26"/>
      <c r="L523" s="13"/>
      <c r="O523" s="116"/>
      <c r="P523" s="133"/>
      <c r="Q523" s="133"/>
      <c r="R523" s="3"/>
      <c r="S523" s="3"/>
    </row>
    <row r="524" spans="6:19" s="1" customFormat="1" x14ac:dyDescent="0.2">
      <c r="F524" s="2"/>
      <c r="G524" s="2"/>
      <c r="H524" s="24"/>
      <c r="I524" s="26"/>
      <c r="L524" s="13"/>
      <c r="O524" s="116"/>
      <c r="P524" s="133"/>
      <c r="Q524" s="133"/>
      <c r="R524" s="3"/>
      <c r="S524" s="3"/>
    </row>
    <row r="525" spans="6:19" s="1" customFormat="1" x14ac:dyDescent="0.2">
      <c r="F525" s="2"/>
      <c r="G525" s="2"/>
      <c r="H525" s="24"/>
      <c r="I525" s="26"/>
      <c r="L525" s="13"/>
      <c r="O525" s="116"/>
      <c r="P525" s="133"/>
      <c r="Q525" s="133"/>
      <c r="R525" s="3"/>
      <c r="S525" s="3"/>
    </row>
    <row r="526" spans="6:19" s="1" customFormat="1" x14ac:dyDescent="0.2">
      <c r="F526" s="2"/>
      <c r="G526" s="2"/>
      <c r="H526" s="24"/>
      <c r="I526" s="26"/>
      <c r="L526" s="13"/>
      <c r="O526" s="116"/>
      <c r="P526" s="133"/>
      <c r="Q526" s="133"/>
      <c r="R526" s="3"/>
      <c r="S526" s="3"/>
    </row>
    <row r="527" spans="6:19" s="1" customFormat="1" x14ac:dyDescent="0.2">
      <c r="F527" s="2"/>
      <c r="G527" s="2"/>
      <c r="H527" s="24"/>
      <c r="I527" s="26"/>
      <c r="L527" s="13"/>
      <c r="O527" s="116"/>
      <c r="P527" s="133"/>
      <c r="Q527" s="133"/>
      <c r="R527" s="3"/>
      <c r="S527" s="3"/>
    </row>
    <row r="528" spans="6:19" s="1" customFormat="1" x14ac:dyDescent="0.2">
      <c r="F528" s="2"/>
      <c r="G528" s="2"/>
      <c r="H528" s="24"/>
      <c r="I528" s="26"/>
      <c r="L528" s="13"/>
      <c r="O528" s="116"/>
      <c r="P528" s="133"/>
      <c r="Q528" s="133"/>
      <c r="R528" s="3"/>
      <c r="S528" s="3"/>
    </row>
    <row r="529" spans="6:19" s="1" customFormat="1" x14ac:dyDescent="0.2">
      <c r="F529" s="2"/>
      <c r="G529" s="2"/>
      <c r="H529" s="24"/>
      <c r="I529" s="26"/>
      <c r="L529" s="13"/>
      <c r="O529" s="116"/>
      <c r="P529" s="133"/>
      <c r="Q529" s="133"/>
      <c r="R529" s="3"/>
      <c r="S529" s="3"/>
    </row>
    <row r="530" spans="6:19" s="1" customFormat="1" x14ac:dyDescent="0.2">
      <c r="F530" s="2"/>
      <c r="G530" s="2"/>
      <c r="H530" s="24"/>
      <c r="I530" s="26"/>
      <c r="L530" s="13"/>
      <c r="O530" s="116"/>
      <c r="P530" s="133"/>
      <c r="Q530" s="133"/>
      <c r="R530" s="3"/>
      <c r="S530" s="3"/>
    </row>
    <row r="531" spans="6:19" s="1" customFormat="1" x14ac:dyDescent="0.2">
      <c r="F531" s="2"/>
      <c r="G531" s="2"/>
      <c r="H531" s="24"/>
      <c r="I531" s="26"/>
      <c r="L531" s="13"/>
      <c r="O531" s="116"/>
      <c r="P531" s="133"/>
      <c r="Q531" s="133"/>
      <c r="R531" s="3"/>
      <c r="S531" s="3"/>
    </row>
    <row r="532" spans="6:19" s="1" customFormat="1" x14ac:dyDescent="0.2">
      <c r="F532" s="2"/>
      <c r="G532" s="2"/>
      <c r="H532" s="24"/>
      <c r="I532" s="26"/>
      <c r="L532" s="13"/>
      <c r="O532" s="116"/>
      <c r="P532" s="133"/>
      <c r="Q532" s="133"/>
      <c r="R532" s="3"/>
      <c r="S532" s="3"/>
    </row>
    <row r="533" spans="6:19" s="1" customFormat="1" x14ac:dyDescent="0.2">
      <c r="F533" s="2"/>
      <c r="G533" s="2"/>
      <c r="H533" s="24"/>
      <c r="I533" s="26"/>
      <c r="L533" s="13"/>
      <c r="O533" s="116"/>
      <c r="P533" s="133"/>
      <c r="Q533" s="133"/>
      <c r="R533" s="3"/>
      <c r="S533" s="3"/>
    </row>
    <row r="534" spans="6:19" s="1" customFormat="1" x14ac:dyDescent="0.2">
      <c r="F534" s="2"/>
      <c r="G534" s="2"/>
      <c r="H534" s="24"/>
      <c r="I534" s="26"/>
      <c r="L534" s="13"/>
      <c r="O534" s="116"/>
      <c r="P534" s="133"/>
      <c r="Q534" s="133"/>
      <c r="R534" s="3"/>
      <c r="S534" s="3"/>
    </row>
    <row r="535" spans="6:19" s="1" customFormat="1" x14ac:dyDescent="0.2">
      <c r="F535" s="2"/>
      <c r="G535" s="2"/>
      <c r="H535" s="24"/>
      <c r="I535" s="26"/>
      <c r="L535" s="13"/>
      <c r="O535" s="116"/>
      <c r="P535" s="133"/>
      <c r="Q535" s="133"/>
      <c r="R535" s="3"/>
      <c r="S535" s="3"/>
    </row>
    <row r="536" spans="6:19" s="1" customFormat="1" x14ac:dyDescent="0.2">
      <c r="F536" s="2"/>
      <c r="G536" s="2"/>
      <c r="H536" s="24"/>
      <c r="I536" s="26"/>
      <c r="L536" s="13"/>
      <c r="O536" s="116"/>
      <c r="P536" s="133"/>
      <c r="Q536" s="133"/>
      <c r="R536" s="3"/>
      <c r="S536" s="3"/>
    </row>
    <row r="537" spans="6:19" s="1" customFormat="1" x14ac:dyDescent="0.2">
      <c r="F537" s="2"/>
      <c r="G537" s="2"/>
      <c r="H537" s="24"/>
      <c r="I537" s="26"/>
      <c r="L537" s="13"/>
      <c r="O537" s="116"/>
      <c r="P537" s="133"/>
      <c r="Q537" s="133"/>
      <c r="R537" s="3"/>
      <c r="S537" s="3"/>
    </row>
    <row r="538" spans="6:19" s="1" customFormat="1" x14ac:dyDescent="0.2">
      <c r="F538" s="2"/>
      <c r="G538" s="2"/>
      <c r="H538" s="24"/>
      <c r="I538" s="26"/>
      <c r="L538" s="13"/>
      <c r="O538" s="116"/>
      <c r="P538" s="133"/>
      <c r="Q538" s="133"/>
      <c r="R538" s="3"/>
      <c r="S538" s="3"/>
    </row>
    <row r="539" spans="6:19" s="1" customFormat="1" x14ac:dyDescent="0.2">
      <c r="F539" s="2"/>
      <c r="G539" s="2"/>
      <c r="H539" s="24"/>
      <c r="I539" s="26"/>
      <c r="L539" s="13"/>
      <c r="O539" s="116"/>
      <c r="P539" s="133"/>
      <c r="Q539" s="133"/>
      <c r="R539" s="3"/>
      <c r="S539" s="3"/>
    </row>
    <row r="540" spans="6:19" s="1" customFormat="1" x14ac:dyDescent="0.2">
      <c r="F540" s="2"/>
      <c r="G540" s="2"/>
      <c r="H540" s="24"/>
      <c r="I540" s="26"/>
      <c r="L540" s="13"/>
      <c r="O540" s="116"/>
      <c r="P540" s="133"/>
      <c r="Q540" s="133"/>
      <c r="R540" s="3"/>
      <c r="S540" s="3"/>
    </row>
    <row r="541" spans="6:19" s="1" customFormat="1" x14ac:dyDescent="0.2">
      <c r="F541" s="2"/>
      <c r="G541" s="2"/>
      <c r="H541" s="24"/>
      <c r="I541" s="26"/>
      <c r="L541" s="13"/>
      <c r="O541" s="116"/>
      <c r="P541" s="133"/>
      <c r="Q541" s="133"/>
      <c r="R541" s="3"/>
      <c r="S541" s="3"/>
    </row>
    <row r="542" spans="6:19" s="1" customFormat="1" x14ac:dyDescent="0.2">
      <c r="F542" s="2"/>
      <c r="G542" s="2"/>
      <c r="H542" s="24"/>
      <c r="I542" s="26"/>
      <c r="L542" s="13"/>
      <c r="O542" s="116"/>
      <c r="P542" s="133"/>
      <c r="Q542" s="133"/>
      <c r="R542" s="3"/>
      <c r="S542" s="3"/>
    </row>
    <row r="543" spans="6:19" s="1" customFormat="1" x14ac:dyDescent="0.2">
      <c r="F543" s="2"/>
      <c r="G543" s="2"/>
      <c r="H543" s="24"/>
      <c r="I543" s="26"/>
      <c r="L543" s="13"/>
      <c r="O543" s="116"/>
      <c r="P543" s="133"/>
      <c r="Q543" s="133"/>
      <c r="R543" s="3"/>
      <c r="S543" s="3"/>
    </row>
    <row r="544" spans="6:19" s="1" customFormat="1" x14ac:dyDescent="0.2">
      <c r="F544" s="2"/>
      <c r="G544" s="2"/>
      <c r="H544" s="24"/>
      <c r="I544" s="26"/>
      <c r="L544" s="13"/>
      <c r="O544" s="116"/>
      <c r="P544" s="133"/>
      <c r="Q544" s="133"/>
      <c r="R544" s="3"/>
      <c r="S544" s="3"/>
    </row>
    <row r="545" spans="6:19" s="1" customFormat="1" x14ac:dyDescent="0.2">
      <c r="F545" s="2"/>
      <c r="G545" s="2"/>
      <c r="H545" s="24"/>
      <c r="I545" s="26"/>
      <c r="L545" s="13"/>
      <c r="O545" s="116"/>
      <c r="P545" s="133"/>
      <c r="Q545" s="133"/>
      <c r="R545" s="3"/>
      <c r="S545" s="3"/>
    </row>
    <row r="546" spans="6:19" s="1" customFormat="1" x14ac:dyDescent="0.2">
      <c r="F546" s="2"/>
      <c r="G546" s="2"/>
      <c r="H546" s="24"/>
      <c r="I546" s="26"/>
      <c r="L546" s="13"/>
      <c r="O546" s="116"/>
      <c r="P546" s="133"/>
      <c r="Q546" s="133"/>
      <c r="R546" s="3"/>
      <c r="S546" s="3"/>
    </row>
    <row r="547" spans="6:19" s="1" customFormat="1" x14ac:dyDescent="0.2">
      <c r="F547" s="2"/>
      <c r="G547" s="2"/>
      <c r="H547" s="24"/>
      <c r="I547" s="26"/>
      <c r="L547" s="13"/>
      <c r="O547" s="116"/>
      <c r="P547" s="133"/>
      <c r="Q547" s="133"/>
      <c r="R547" s="3"/>
      <c r="S547" s="3"/>
    </row>
    <row r="548" spans="6:19" s="1" customFormat="1" x14ac:dyDescent="0.2">
      <c r="F548" s="2"/>
      <c r="G548" s="2"/>
      <c r="H548" s="24"/>
      <c r="I548" s="26"/>
      <c r="L548" s="13"/>
      <c r="O548" s="116"/>
      <c r="P548" s="133"/>
      <c r="Q548" s="133"/>
      <c r="R548" s="3"/>
      <c r="S548" s="3"/>
    </row>
    <row r="549" spans="6:19" s="1" customFormat="1" x14ac:dyDescent="0.2">
      <c r="F549" s="2"/>
      <c r="G549" s="2"/>
      <c r="H549" s="24"/>
      <c r="I549" s="26"/>
      <c r="L549" s="13"/>
      <c r="O549" s="116"/>
      <c r="P549" s="133"/>
      <c r="Q549" s="133"/>
      <c r="R549" s="3"/>
      <c r="S549" s="3"/>
    </row>
    <row r="550" spans="6:19" s="1" customFormat="1" x14ac:dyDescent="0.2">
      <c r="F550" s="2"/>
      <c r="G550" s="2"/>
      <c r="H550" s="24"/>
      <c r="I550" s="26"/>
      <c r="L550" s="13"/>
      <c r="O550" s="116"/>
      <c r="P550" s="133"/>
      <c r="Q550" s="133"/>
      <c r="R550" s="3"/>
      <c r="S550" s="3"/>
    </row>
    <row r="551" spans="6:19" s="1" customFormat="1" x14ac:dyDescent="0.2">
      <c r="F551" s="2"/>
      <c r="G551" s="2"/>
      <c r="H551" s="24"/>
      <c r="I551" s="26"/>
      <c r="L551" s="13"/>
      <c r="O551" s="116"/>
      <c r="P551" s="133"/>
      <c r="Q551" s="133"/>
      <c r="R551" s="3"/>
      <c r="S551" s="3"/>
    </row>
    <row r="552" spans="6:19" s="1" customFormat="1" x14ac:dyDescent="0.2">
      <c r="F552" s="2"/>
      <c r="G552" s="2"/>
      <c r="H552" s="24"/>
      <c r="I552" s="26"/>
      <c r="L552" s="13"/>
      <c r="O552" s="116"/>
      <c r="P552" s="133"/>
      <c r="Q552" s="133"/>
      <c r="R552" s="3"/>
      <c r="S552" s="3"/>
    </row>
    <row r="553" spans="6:19" s="1" customFormat="1" x14ac:dyDescent="0.2">
      <c r="F553" s="2"/>
      <c r="G553" s="2"/>
      <c r="H553" s="24"/>
      <c r="I553" s="26"/>
      <c r="L553" s="13"/>
      <c r="O553" s="116"/>
      <c r="P553" s="133"/>
      <c r="Q553" s="133"/>
      <c r="R553" s="3"/>
      <c r="S553" s="3"/>
    </row>
    <row r="554" spans="6:19" s="1" customFormat="1" x14ac:dyDescent="0.2">
      <c r="F554" s="2"/>
      <c r="G554" s="2"/>
      <c r="H554" s="24"/>
      <c r="I554" s="26"/>
      <c r="L554" s="13"/>
      <c r="O554" s="116"/>
      <c r="P554" s="133"/>
      <c r="Q554" s="133"/>
      <c r="R554" s="3"/>
      <c r="S554" s="3"/>
    </row>
    <row r="555" spans="6:19" s="1" customFormat="1" x14ac:dyDescent="0.2">
      <c r="F555" s="2"/>
      <c r="G555" s="2"/>
      <c r="H555" s="24"/>
      <c r="I555" s="26"/>
      <c r="L555" s="13"/>
      <c r="O555" s="116"/>
      <c r="P555" s="133"/>
      <c r="Q555" s="133"/>
      <c r="R555" s="3"/>
      <c r="S555" s="3"/>
    </row>
    <row r="556" spans="6:19" s="1" customFormat="1" x14ac:dyDescent="0.2">
      <c r="F556" s="2"/>
      <c r="G556" s="2"/>
      <c r="H556" s="24"/>
      <c r="I556" s="26"/>
      <c r="L556" s="13"/>
      <c r="O556" s="116"/>
      <c r="P556" s="133"/>
      <c r="Q556" s="133"/>
      <c r="R556" s="3"/>
      <c r="S556" s="3"/>
    </row>
    <row r="557" spans="6:19" s="1" customFormat="1" x14ac:dyDescent="0.2">
      <c r="F557" s="2"/>
      <c r="G557" s="2"/>
      <c r="H557" s="24"/>
      <c r="I557" s="26"/>
      <c r="L557" s="13"/>
      <c r="O557" s="116"/>
      <c r="P557" s="133"/>
      <c r="Q557" s="133"/>
      <c r="R557" s="3"/>
      <c r="S557" s="3"/>
    </row>
    <row r="558" spans="6:19" s="1" customFormat="1" x14ac:dyDescent="0.2">
      <c r="F558" s="2"/>
      <c r="G558" s="2"/>
      <c r="H558" s="24"/>
      <c r="I558" s="26"/>
      <c r="L558" s="13"/>
      <c r="O558" s="116"/>
      <c r="P558" s="133"/>
      <c r="Q558" s="133"/>
      <c r="R558" s="3"/>
      <c r="S558" s="3"/>
    </row>
    <row r="559" spans="6:19" s="1" customFormat="1" x14ac:dyDescent="0.2">
      <c r="F559" s="2"/>
      <c r="G559" s="2"/>
      <c r="H559" s="24"/>
      <c r="I559" s="26"/>
      <c r="L559" s="13"/>
      <c r="O559" s="116"/>
      <c r="P559" s="133"/>
      <c r="Q559" s="133"/>
      <c r="R559" s="3"/>
      <c r="S559" s="3"/>
    </row>
    <row r="560" spans="6:19" s="1" customFormat="1" x14ac:dyDescent="0.2">
      <c r="F560" s="2"/>
      <c r="G560" s="2"/>
      <c r="H560" s="24"/>
      <c r="I560" s="26"/>
      <c r="L560" s="13"/>
      <c r="O560" s="116"/>
      <c r="P560" s="133"/>
      <c r="Q560" s="133"/>
      <c r="R560" s="3"/>
      <c r="S560" s="3"/>
    </row>
    <row r="561" spans="6:19" s="1" customFormat="1" x14ac:dyDescent="0.2">
      <c r="F561" s="2"/>
      <c r="G561" s="2"/>
      <c r="H561" s="24"/>
      <c r="I561" s="26"/>
      <c r="L561" s="13"/>
      <c r="O561" s="116"/>
      <c r="P561" s="133"/>
      <c r="Q561" s="133"/>
      <c r="R561" s="3"/>
      <c r="S561" s="3"/>
    </row>
    <row r="562" spans="6:19" s="1" customFormat="1" x14ac:dyDescent="0.2">
      <c r="F562" s="2"/>
      <c r="G562" s="2"/>
      <c r="H562" s="24"/>
      <c r="I562" s="26"/>
      <c r="L562" s="13"/>
      <c r="O562" s="116"/>
      <c r="P562" s="133"/>
      <c r="Q562" s="133"/>
      <c r="R562" s="3"/>
      <c r="S562" s="3"/>
    </row>
    <row r="563" spans="6:19" s="1" customFormat="1" x14ac:dyDescent="0.2">
      <c r="F563" s="2"/>
      <c r="G563" s="2"/>
      <c r="H563" s="24"/>
      <c r="I563" s="26"/>
      <c r="L563" s="13"/>
      <c r="O563" s="116"/>
      <c r="P563" s="133"/>
      <c r="Q563" s="133"/>
      <c r="R563" s="3"/>
      <c r="S563" s="3"/>
    </row>
    <row r="564" spans="6:19" s="1" customFormat="1" x14ac:dyDescent="0.2">
      <c r="F564" s="2"/>
      <c r="G564" s="2"/>
      <c r="H564" s="24"/>
      <c r="I564" s="26"/>
      <c r="L564" s="13"/>
      <c r="O564" s="116"/>
      <c r="P564" s="133"/>
      <c r="Q564" s="133"/>
      <c r="R564" s="3"/>
      <c r="S564" s="3"/>
    </row>
    <row r="565" spans="6:19" s="1" customFormat="1" x14ac:dyDescent="0.2">
      <c r="F565" s="2"/>
      <c r="G565" s="2"/>
      <c r="H565" s="24"/>
      <c r="I565" s="26"/>
      <c r="L565" s="13"/>
      <c r="O565" s="116"/>
      <c r="P565" s="133"/>
      <c r="Q565" s="133"/>
      <c r="R565" s="3"/>
      <c r="S565" s="3"/>
    </row>
    <row r="566" spans="6:19" s="1" customFormat="1" x14ac:dyDescent="0.2">
      <c r="F566" s="2"/>
      <c r="G566" s="2"/>
      <c r="H566" s="24"/>
      <c r="I566" s="26"/>
      <c r="L566" s="13"/>
      <c r="O566" s="116"/>
      <c r="P566" s="133"/>
      <c r="Q566" s="133"/>
      <c r="R566" s="3"/>
      <c r="S566" s="3"/>
    </row>
    <row r="567" spans="6:19" s="1" customFormat="1" x14ac:dyDescent="0.2">
      <c r="F567" s="2"/>
      <c r="G567" s="2"/>
      <c r="H567" s="24"/>
      <c r="I567" s="26"/>
      <c r="L567" s="13"/>
      <c r="O567" s="116"/>
      <c r="P567" s="133"/>
      <c r="Q567" s="133"/>
      <c r="R567" s="3"/>
      <c r="S567" s="3"/>
    </row>
    <row r="568" spans="6:19" s="1" customFormat="1" x14ac:dyDescent="0.2">
      <c r="F568" s="2"/>
      <c r="G568" s="2"/>
      <c r="H568" s="24"/>
      <c r="I568" s="26"/>
      <c r="L568" s="13"/>
      <c r="O568" s="116"/>
      <c r="P568" s="133"/>
      <c r="Q568" s="133"/>
      <c r="R568" s="3"/>
      <c r="S568" s="3"/>
    </row>
    <row r="569" spans="6:19" s="1" customFormat="1" x14ac:dyDescent="0.2">
      <c r="F569" s="2"/>
      <c r="G569" s="2"/>
      <c r="H569" s="24"/>
      <c r="I569" s="26"/>
      <c r="L569" s="13"/>
      <c r="O569" s="116"/>
      <c r="P569" s="133"/>
      <c r="Q569" s="133"/>
      <c r="R569" s="3"/>
      <c r="S569" s="3"/>
    </row>
    <row r="570" spans="6:19" s="1" customFormat="1" x14ac:dyDescent="0.2">
      <c r="F570" s="2"/>
      <c r="G570" s="2"/>
      <c r="H570" s="24"/>
      <c r="I570" s="26"/>
      <c r="L570" s="13"/>
      <c r="O570" s="116"/>
      <c r="P570" s="133"/>
      <c r="Q570" s="133"/>
      <c r="R570" s="3"/>
      <c r="S570" s="3"/>
    </row>
    <row r="571" spans="6:19" s="1" customFormat="1" x14ac:dyDescent="0.2">
      <c r="F571" s="2"/>
      <c r="G571" s="2"/>
      <c r="H571" s="24"/>
      <c r="I571" s="26"/>
      <c r="L571" s="13"/>
      <c r="O571" s="116"/>
      <c r="P571" s="133"/>
      <c r="Q571" s="133"/>
      <c r="R571" s="3"/>
      <c r="S571" s="3"/>
    </row>
    <row r="572" spans="6:19" s="1" customFormat="1" x14ac:dyDescent="0.2">
      <c r="F572" s="2"/>
      <c r="G572" s="2"/>
      <c r="H572" s="24"/>
      <c r="I572" s="26"/>
      <c r="L572" s="13"/>
      <c r="O572" s="116"/>
      <c r="P572" s="133"/>
      <c r="Q572" s="133"/>
      <c r="R572" s="3"/>
      <c r="S572" s="3"/>
    </row>
    <row r="573" spans="6:19" s="1" customFormat="1" x14ac:dyDescent="0.2">
      <c r="F573" s="2"/>
      <c r="G573" s="2"/>
      <c r="H573" s="24"/>
      <c r="I573" s="26"/>
      <c r="L573" s="13"/>
      <c r="O573" s="116"/>
      <c r="P573" s="133"/>
      <c r="Q573" s="133"/>
      <c r="R573" s="3"/>
      <c r="S573" s="3"/>
    </row>
    <row r="574" spans="6:19" s="1" customFormat="1" x14ac:dyDescent="0.2">
      <c r="F574" s="2"/>
      <c r="G574" s="2"/>
      <c r="H574" s="24"/>
      <c r="I574" s="26"/>
      <c r="L574" s="13"/>
      <c r="O574" s="116"/>
      <c r="P574" s="133"/>
      <c r="Q574" s="133"/>
      <c r="R574" s="3"/>
      <c r="S574" s="3"/>
    </row>
    <row r="575" spans="6:19" s="1" customFormat="1" x14ac:dyDescent="0.2">
      <c r="F575" s="2"/>
      <c r="G575" s="2"/>
      <c r="H575" s="24"/>
      <c r="I575" s="26"/>
      <c r="L575" s="13"/>
      <c r="O575" s="116"/>
      <c r="P575" s="133"/>
      <c r="Q575" s="133"/>
      <c r="R575" s="3"/>
      <c r="S575" s="3"/>
    </row>
    <row r="576" spans="6:19" s="1" customFormat="1" x14ac:dyDescent="0.2">
      <c r="F576" s="2"/>
      <c r="G576" s="2"/>
      <c r="H576" s="24"/>
      <c r="I576" s="26"/>
      <c r="L576" s="13"/>
      <c r="O576" s="116"/>
      <c r="P576" s="133"/>
      <c r="Q576" s="133"/>
      <c r="R576" s="3"/>
      <c r="S576" s="3"/>
    </row>
    <row r="577" spans="6:19" s="1" customFormat="1" x14ac:dyDescent="0.2">
      <c r="F577" s="2"/>
      <c r="G577" s="2"/>
      <c r="H577" s="24"/>
      <c r="I577" s="26"/>
      <c r="L577" s="13"/>
      <c r="O577" s="116"/>
      <c r="P577" s="133"/>
      <c r="Q577" s="133"/>
      <c r="R577" s="3"/>
      <c r="S577" s="3"/>
    </row>
    <row r="578" spans="6:19" s="1" customFormat="1" x14ac:dyDescent="0.2">
      <c r="F578" s="2"/>
      <c r="G578" s="2"/>
      <c r="H578" s="24"/>
      <c r="I578" s="26"/>
      <c r="L578" s="13"/>
      <c r="O578" s="116"/>
      <c r="P578" s="133"/>
      <c r="Q578" s="133"/>
      <c r="R578" s="3"/>
      <c r="S578" s="3"/>
    </row>
    <row r="579" spans="6:19" s="1" customFormat="1" x14ac:dyDescent="0.2">
      <c r="F579" s="2"/>
      <c r="G579" s="2"/>
      <c r="H579" s="24"/>
      <c r="I579" s="26"/>
      <c r="L579" s="13"/>
      <c r="O579" s="116"/>
      <c r="P579" s="133"/>
      <c r="Q579" s="133"/>
      <c r="R579" s="3"/>
      <c r="S579" s="3"/>
    </row>
    <row r="580" spans="6:19" s="1" customFormat="1" x14ac:dyDescent="0.2">
      <c r="F580" s="2"/>
      <c r="G580" s="2"/>
      <c r="H580" s="24"/>
      <c r="I580" s="26"/>
      <c r="L580" s="13"/>
      <c r="O580" s="116"/>
      <c r="P580" s="133"/>
      <c r="Q580" s="133"/>
      <c r="R580" s="3"/>
      <c r="S580" s="3"/>
    </row>
    <row r="581" spans="6:19" s="1" customFormat="1" x14ac:dyDescent="0.2">
      <c r="F581" s="2"/>
      <c r="G581" s="2"/>
      <c r="H581" s="24"/>
      <c r="I581" s="26"/>
      <c r="L581" s="13"/>
      <c r="O581" s="116"/>
      <c r="P581" s="133"/>
      <c r="Q581" s="133"/>
      <c r="R581" s="3"/>
      <c r="S581" s="3"/>
    </row>
    <row r="582" spans="6:19" s="1" customFormat="1" x14ac:dyDescent="0.2">
      <c r="F582" s="2"/>
      <c r="G582" s="2"/>
      <c r="H582" s="24"/>
      <c r="I582" s="26"/>
      <c r="L582" s="13"/>
      <c r="O582" s="116"/>
      <c r="P582" s="133"/>
      <c r="Q582" s="133"/>
      <c r="R582" s="3"/>
      <c r="S582" s="3"/>
    </row>
    <row r="583" spans="6:19" s="1" customFormat="1" x14ac:dyDescent="0.2">
      <c r="F583" s="2"/>
      <c r="G583" s="2"/>
      <c r="H583" s="24"/>
      <c r="I583" s="26"/>
      <c r="L583" s="13"/>
      <c r="O583" s="116"/>
      <c r="P583" s="133"/>
      <c r="Q583" s="133"/>
      <c r="R583" s="3"/>
      <c r="S583" s="3"/>
    </row>
    <row r="584" spans="6:19" s="1" customFormat="1" x14ac:dyDescent="0.2">
      <c r="F584" s="2"/>
      <c r="G584" s="2"/>
      <c r="H584" s="24"/>
      <c r="I584" s="26"/>
      <c r="L584" s="13"/>
      <c r="O584" s="116"/>
      <c r="P584" s="133"/>
      <c r="Q584" s="133"/>
      <c r="R584" s="3"/>
      <c r="S584" s="3"/>
    </row>
    <row r="585" spans="6:19" s="1" customFormat="1" x14ac:dyDescent="0.2">
      <c r="F585" s="2"/>
      <c r="G585" s="2"/>
      <c r="H585" s="24"/>
      <c r="I585" s="26"/>
      <c r="L585" s="13"/>
      <c r="O585" s="116"/>
      <c r="P585" s="133"/>
      <c r="Q585" s="133"/>
      <c r="R585" s="3"/>
      <c r="S585" s="3"/>
    </row>
    <row r="586" spans="6:19" s="1" customFormat="1" x14ac:dyDescent="0.2">
      <c r="F586" s="2"/>
      <c r="G586" s="2"/>
      <c r="H586" s="24"/>
      <c r="I586" s="26"/>
      <c r="L586" s="13"/>
      <c r="O586" s="116"/>
      <c r="P586" s="133"/>
      <c r="Q586" s="133"/>
      <c r="R586" s="3"/>
      <c r="S586" s="3"/>
    </row>
    <row r="587" spans="6:19" s="1" customFormat="1" x14ac:dyDescent="0.2">
      <c r="F587" s="2"/>
      <c r="G587" s="2"/>
      <c r="H587" s="24"/>
      <c r="I587" s="26"/>
      <c r="L587" s="13"/>
      <c r="O587" s="116"/>
      <c r="P587" s="133"/>
      <c r="Q587" s="133"/>
      <c r="R587" s="3"/>
      <c r="S587" s="3"/>
    </row>
    <row r="588" spans="6:19" s="1" customFormat="1" x14ac:dyDescent="0.2">
      <c r="F588" s="2"/>
      <c r="G588" s="2"/>
      <c r="H588" s="24"/>
      <c r="I588" s="26"/>
      <c r="L588" s="13"/>
      <c r="O588" s="116"/>
      <c r="P588" s="133"/>
      <c r="Q588" s="133"/>
      <c r="R588" s="3"/>
      <c r="S588" s="3"/>
    </row>
    <row r="589" spans="6:19" s="1" customFormat="1" x14ac:dyDescent="0.2">
      <c r="F589" s="2"/>
      <c r="G589" s="2"/>
      <c r="H589" s="24"/>
      <c r="I589" s="26"/>
      <c r="L589" s="13"/>
      <c r="O589" s="116"/>
      <c r="P589" s="133"/>
      <c r="Q589" s="133"/>
      <c r="R589" s="3"/>
      <c r="S589" s="3"/>
    </row>
    <row r="590" spans="6:19" s="1" customFormat="1" x14ac:dyDescent="0.2">
      <c r="F590" s="2"/>
      <c r="G590" s="2"/>
      <c r="H590" s="24"/>
      <c r="I590" s="26"/>
      <c r="L590" s="13"/>
      <c r="O590" s="116"/>
      <c r="P590" s="133"/>
      <c r="Q590" s="133"/>
      <c r="R590" s="3"/>
      <c r="S590" s="3"/>
    </row>
    <row r="591" spans="6:19" s="1" customFormat="1" x14ac:dyDescent="0.2">
      <c r="F591" s="2"/>
      <c r="G591" s="2"/>
      <c r="H591" s="24"/>
      <c r="I591" s="26"/>
      <c r="L591" s="13"/>
      <c r="O591" s="116"/>
      <c r="P591" s="133"/>
      <c r="Q591" s="133"/>
      <c r="R591" s="3"/>
      <c r="S591" s="3"/>
    </row>
    <row r="592" spans="6:19" s="1" customFormat="1" x14ac:dyDescent="0.2">
      <c r="F592" s="2"/>
      <c r="G592" s="2"/>
      <c r="H592" s="24"/>
      <c r="I592" s="26"/>
      <c r="L592" s="13"/>
      <c r="O592" s="116"/>
      <c r="P592" s="133"/>
      <c r="Q592" s="133"/>
      <c r="R592" s="3"/>
      <c r="S592" s="3"/>
    </row>
    <row r="593" spans="6:19" s="1" customFormat="1" x14ac:dyDescent="0.2">
      <c r="F593" s="2"/>
      <c r="G593" s="2"/>
      <c r="H593" s="24"/>
      <c r="I593" s="26"/>
      <c r="L593" s="13"/>
      <c r="O593" s="116"/>
      <c r="P593" s="133"/>
      <c r="Q593" s="133"/>
      <c r="R593" s="3"/>
      <c r="S593" s="3"/>
    </row>
    <row r="594" spans="6:19" s="1" customFormat="1" x14ac:dyDescent="0.2">
      <c r="F594" s="2"/>
      <c r="G594" s="2"/>
      <c r="H594" s="24"/>
      <c r="I594" s="26"/>
      <c r="L594" s="13"/>
      <c r="O594" s="116"/>
      <c r="P594" s="133"/>
      <c r="Q594" s="133"/>
      <c r="R594" s="3"/>
      <c r="S594" s="3"/>
    </row>
    <row r="595" spans="6:19" s="1" customFormat="1" x14ac:dyDescent="0.2">
      <c r="F595" s="2"/>
      <c r="G595" s="2"/>
      <c r="H595" s="24"/>
      <c r="I595" s="26"/>
      <c r="L595" s="13"/>
      <c r="O595" s="116"/>
      <c r="P595" s="133"/>
      <c r="Q595" s="133"/>
      <c r="R595" s="3"/>
      <c r="S595" s="3"/>
    </row>
    <row r="596" spans="6:19" s="1" customFormat="1" x14ac:dyDescent="0.2">
      <c r="F596" s="2"/>
      <c r="G596" s="2"/>
      <c r="H596" s="24"/>
      <c r="I596" s="26"/>
      <c r="L596" s="13"/>
      <c r="O596" s="116"/>
      <c r="P596" s="133"/>
      <c r="Q596" s="133"/>
      <c r="R596" s="3"/>
      <c r="S596" s="3"/>
    </row>
    <row r="597" spans="6:19" s="1" customFormat="1" x14ac:dyDescent="0.2">
      <c r="F597" s="2"/>
      <c r="G597" s="2"/>
      <c r="H597" s="24"/>
      <c r="I597" s="26"/>
      <c r="L597" s="13"/>
      <c r="O597" s="116"/>
      <c r="P597" s="133"/>
      <c r="Q597" s="133"/>
      <c r="R597" s="3"/>
      <c r="S597" s="3"/>
    </row>
    <row r="598" spans="6:19" s="1" customFormat="1" x14ac:dyDescent="0.2">
      <c r="F598" s="2"/>
      <c r="G598" s="2"/>
      <c r="H598" s="24"/>
      <c r="I598" s="26"/>
      <c r="L598" s="13"/>
      <c r="O598" s="116"/>
      <c r="P598" s="133"/>
      <c r="Q598" s="133"/>
      <c r="R598" s="3"/>
      <c r="S598" s="3"/>
    </row>
    <row r="599" spans="6:19" s="1" customFormat="1" x14ac:dyDescent="0.2">
      <c r="F599" s="2"/>
      <c r="G599" s="2"/>
      <c r="H599" s="24"/>
      <c r="I599" s="26"/>
      <c r="L599" s="13"/>
      <c r="O599" s="116"/>
      <c r="P599" s="133"/>
      <c r="Q599" s="133"/>
      <c r="R599" s="3"/>
      <c r="S599" s="3"/>
    </row>
    <row r="600" spans="6:19" s="1" customFormat="1" x14ac:dyDescent="0.2">
      <c r="F600" s="2"/>
      <c r="G600" s="2"/>
      <c r="H600" s="24"/>
      <c r="I600" s="26"/>
      <c r="L600" s="13"/>
      <c r="O600" s="116"/>
      <c r="P600" s="133"/>
      <c r="Q600" s="133"/>
      <c r="R600" s="3"/>
      <c r="S600" s="3"/>
    </row>
    <row r="601" spans="6:19" s="1" customFormat="1" x14ac:dyDescent="0.2">
      <c r="F601" s="2"/>
      <c r="G601" s="2"/>
      <c r="H601" s="24"/>
      <c r="I601" s="26"/>
      <c r="L601" s="13"/>
      <c r="O601" s="116"/>
      <c r="P601" s="133"/>
      <c r="Q601" s="133"/>
      <c r="R601" s="3"/>
      <c r="S601" s="3"/>
    </row>
    <row r="602" spans="6:19" s="1" customFormat="1" x14ac:dyDescent="0.2">
      <c r="F602" s="2"/>
      <c r="G602" s="2"/>
      <c r="H602" s="24"/>
      <c r="I602" s="26"/>
      <c r="L602" s="13"/>
      <c r="O602" s="116"/>
      <c r="P602" s="133"/>
      <c r="Q602" s="133"/>
      <c r="R602" s="3"/>
      <c r="S602" s="3"/>
    </row>
    <row r="603" spans="6:19" s="1" customFormat="1" x14ac:dyDescent="0.2">
      <c r="F603" s="2"/>
      <c r="G603" s="2"/>
      <c r="H603" s="24"/>
      <c r="I603" s="26"/>
      <c r="L603" s="13"/>
      <c r="O603" s="116"/>
      <c r="P603" s="133"/>
      <c r="Q603" s="133"/>
      <c r="R603" s="3"/>
      <c r="S603" s="3"/>
    </row>
    <row r="604" spans="6:19" s="1" customFormat="1" x14ac:dyDescent="0.2">
      <c r="F604" s="2"/>
      <c r="G604" s="2"/>
      <c r="H604" s="24"/>
      <c r="I604" s="26"/>
      <c r="L604" s="13"/>
      <c r="O604" s="116"/>
      <c r="P604" s="133"/>
      <c r="Q604" s="133"/>
      <c r="R604" s="3"/>
      <c r="S604" s="3"/>
    </row>
    <row r="605" spans="6:19" s="1" customFormat="1" x14ac:dyDescent="0.2">
      <c r="F605" s="2"/>
      <c r="G605" s="2"/>
      <c r="H605" s="24"/>
      <c r="I605" s="26"/>
      <c r="L605" s="13"/>
      <c r="O605" s="116"/>
      <c r="P605" s="133"/>
      <c r="Q605" s="133"/>
      <c r="R605" s="3"/>
      <c r="S605" s="3"/>
    </row>
    <row r="606" spans="6:19" s="1" customFormat="1" x14ac:dyDescent="0.2">
      <c r="F606" s="2"/>
      <c r="G606" s="2"/>
      <c r="H606" s="24"/>
      <c r="I606" s="26"/>
      <c r="L606" s="13"/>
      <c r="O606" s="116"/>
      <c r="P606" s="133"/>
      <c r="Q606" s="133"/>
      <c r="R606" s="3"/>
      <c r="S606" s="3"/>
    </row>
    <row r="607" spans="6:19" s="1" customFormat="1" x14ac:dyDescent="0.2">
      <c r="F607" s="2"/>
      <c r="G607" s="2"/>
      <c r="H607" s="24"/>
      <c r="I607" s="26"/>
      <c r="L607" s="13"/>
      <c r="O607" s="116"/>
      <c r="P607" s="133"/>
      <c r="Q607" s="133"/>
      <c r="R607" s="3"/>
      <c r="S607" s="3"/>
    </row>
    <row r="608" spans="6:19" s="1" customFormat="1" x14ac:dyDescent="0.2">
      <c r="F608" s="2"/>
      <c r="G608" s="2"/>
      <c r="H608" s="24"/>
      <c r="I608" s="26"/>
      <c r="L608" s="13"/>
      <c r="O608" s="116"/>
      <c r="P608" s="133"/>
      <c r="Q608" s="133"/>
      <c r="R608" s="3"/>
      <c r="S608" s="3"/>
    </row>
    <row r="609" spans="6:19" s="1" customFormat="1" x14ac:dyDescent="0.2">
      <c r="F609" s="2"/>
      <c r="G609" s="2"/>
      <c r="H609" s="24"/>
      <c r="I609" s="26"/>
      <c r="L609" s="13"/>
      <c r="O609" s="116"/>
      <c r="P609" s="133"/>
      <c r="Q609" s="133"/>
      <c r="R609" s="3"/>
      <c r="S609" s="3"/>
    </row>
    <row r="610" spans="6:19" s="1" customFormat="1" x14ac:dyDescent="0.2">
      <c r="F610" s="2"/>
      <c r="G610" s="2"/>
      <c r="H610" s="24"/>
      <c r="I610" s="26"/>
      <c r="L610" s="13"/>
      <c r="O610" s="116"/>
      <c r="P610" s="133"/>
      <c r="Q610" s="133"/>
      <c r="R610" s="3"/>
      <c r="S610" s="3"/>
    </row>
    <row r="611" spans="6:19" s="1" customFormat="1" x14ac:dyDescent="0.2">
      <c r="F611" s="2"/>
      <c r="G611" s="2"/>
      <c r="H611" s="24"/>
      <c r="I611" s="26"/>
      <c r="L611" s="13"/>
      <c r="O611" s="116"/>
      <c r="P611" s="133"/>
      <c r="Q611" s="133"/>
      <c r="R611" s="3"/>
      <c r="S611" s="3"/>
    </row>
    <row r="612" spans="6:19" s="1" customFormat="1" x14ac:dyDescent="0.2">
      <c r="F612" s="2"/>
      <c r="G612" s="2"/>
      <c r="H612" s="24"/>
      <c r="I612" s="26"/>
      <c r="L612" s="13"/>
      <c r="O612" s="116"/>
      <c r="P612" s="133"/>
      <c r="Q612" s="133"/>
      <c r="R612" s="3"/>
      <c r="S612" s="3"/>
    </row>
    <row r="613" spans="6:19" s="1" customFormat="1" x14ac:dyDescent="0.2">
      <c r="F613" s="2"/>
      <c r="G613" s="2"/>
      <c r="H613" s="24"/>
      <c r="I613" s="26"/>
      <c r="L613" s="13"/>
      <c r="O613" s="116"/>
      <c r="P613" s="133"/>
      <c r="Q613" s="133"/>
      <c r="R613" s="3"/>
      <c r="S613" s="3"/>
    </row>
    <row r="614" spans="6:19" s="1" customFormat="1" x14ac:dyDescent="0.2">
      <c r="F614" s="2"/>
      <c r="G614" s="2"/>
      <c r="H614" s="24"/>
      <c r="I614" s="26"/>
      <c r="L614" s="13"/>
      <c r="O614" s="116"/>
      <c r="P614" s="133"/>
      <c r="Q614" s="133"/>
      <c r="R614" s="3"/>
      <c r="S614" s="3"/>
    </row>
    <row r="615" spans="6:19" s="1" customFormat="1" x14ac:dyDescent="0.2">
      <c r="F615" s="2"/>
      <c r="G615" s="2"/>
      <c r="H615" s="24"/>
      <c r="I615" s="26"/>
      <c r="L615" s="13"/>
      <c r="O615" s="116"/>
      <c r="P615" s="133"/>
      <c r="Q615" s="133"/>
      <c r="R615" s="3"/>
      <c r="S615" s="3"/>
    </row>
    <row r="616" spans="6:19" s="1" customFormat="1" x14ac:dyDescent="0.2">
      <c r="F616" s="2"/>
      <c r="G616" s="2"/>
      <c r="H616" s="24"/>
      <c r="I616" s="26"/>
      <c r="L616" s="13"/>
      <c r="O616" s="116"/>
      <c r="P616" s="133"/>
      <c r="Q616" s="133"/>
      <c r="R616" s="3"/>
      <c r="S616" s="3"/>
    </row>
    <row r="617" spans="6:19" s="1" customFormat="1" x14ac:dyDescent="0.2">
      <c r="F617" s="2"/>
      <c r="G617" s="2"/>
      <c r="H617" s="24"/>
      <c r="I617" s="26"/>
      <c r="L617" s="13"/>
      <c r="O617" s="116"/>
      <c r="P617" s="133"/>
      <c r="Q617" s="133"/>
      <c r="R617" s="3"/>
      <c r="S617" s="3"/>
    </row>
    <row r="618" spans="6:19" s="1" customFormat="1" x14ac:dyDescent="0.2">
      <c r="F618" s="2"/>
      <c r="G618" s="2"/>
      <c r="H618" s="24"/>
      <c r="I618" s="26"/>
      <c r="L618" s="13"/>
      <c r="O618" s="116"/>
      <c r="P618" s="133"/>
      <c r="Q618" s="133"/>
      <c r="R618" s="3"/>
      <c r="S618" s="3"/>
    </row>
    <row r="619" spans="6:19" s="1" customFormat="1" x14ac:dyDescent="0.2">
      <c r="F619" s="2"/>
      <c r="G619" s="2"/>
      <c r="H619" s="24"/>
      <c r="I619" s="26"/>
      <c r="L619" s="13"/>
      <c r="O619" s="116"/>
      <c r="P619" s="133"/>
      <c r="Q619" s="133"/>
      <c r="R619" s="3"/>
      <c r="S619" s="3"/>
    </row>
    <row r="620" spans="6:19" s="1" customFormat="1" x14ac:dyDescent="0.2">
      <c r="F620" s="2"/>
      <c r="G620" s="2"/>
      <c r="H620" s="24"/>
      <c r="I620" s="26"/>
      <c r="L620" s="13"/>
      <c r="O620" s="116"/>
      <c r="P620" s="133"/>
      <c r="Q620" s="133"/>
      <c r="R620" s="3"/>
      <c r="S620" s="3"/>
    </row>
    <row r="621" spans="6:19" s="1" customFormat="1" x14ac:dyDescent="0.2">
      <c r="F621" s="2"/>
      <c r="G621" s="2"/>
      <c r="H621" s="24"/>
      <c r="I621" s="26"/>
      <c r="L621" s="13"/>
      <c r="O621" s="116"/>
      <c r="P621" s="133"/>
      <c r="Q621" s="133"/>
      <c r="R621" s="3"/>
      <c r="S621" s="3"/>
    </row>
    <row r="622" spans="6:19" s="1" customFormat="1" x14ac:dyDescent="0.2">
      <c r="F622" s="2"/>
      <c r="G622" s="2"/>
      <c r="H622" s="24"/>
      <c r="I622" s="26"/>
      <c r="L622" s="13"/>
      <c r="O622" s="116"/>
      <c r="P622" s="133"/>
      <c r="Q622" s="133"/>
      <c r="R622" s="3"/>
      <c r="S622" s="3"/>
    </row>
    <row r="623" spans="6:19" s="1" customFormat="1" x14ac:dyDescent="0.2">
      <c r="F623" s="2"/>
      <c r="G623" s="2"/>
      <c r="H623" s="24"/>
      <c r="I623" s="26"/>
      <c r="L623" s="13"/>
      <c r="O623" s="116"/>
      <c r="P623" s="133"/>
      <c r="Q623" s="133"/>
      <c r="R623" s="3"/>
      <c r="S623" s="3"/>
    </row>
    <row r="624" spans="6:19" s="1" customFormat="1" x14ac:dyDescent="0.2">
      <c r="F624" s="2"/>
      <c r="G624" s="2"/>
      <c r="H624" s="24"/>
      <c r="I624" s="26"/>
      <c r="L624" s="13"/>
      <c r="O624" s="116"/>
      <c r="P624" s="133"/>
      <c r="Q624" s="133"/>
      <c r="R624" s="3"/>
      <c r="S624" s="3"/>
    </row>
    <row r="625" spans="6:19" s="1" customFormat="1" x14ac:dyDescent="0.2">
      <c r="F625" s="2"/>
      <c r="G625" s="2"/>
      <c r="H625" s="24"/>
      <c r="I625" s="26"/>
      <c r="L625" s="13"/>
      <c r="O625" s="116"/>
      <c r="P625" s="133"/>
      <c r="Q625" s="133"/>
      <c r="R625" s="3"/>
      <c r="S625" s="3"/>
    </row>
    <row r="626" spans="6:19" s="1" customFormat="1" x14ac:dyDescent="0.2">
      <c r="F626" s="2"/>
      <c r="G626" s="2"/>
      <c r="H626" s="24"/>
      <c r="I626" s="26"/>
      <c r="L626" s="13"/>
      <c r="O626" s="116"/>
      <c r="P626" s="133"/>
      <c r="Q626" s="133"/>
      <c r="R626" s="3"/>
      <c r="S626" s="3"/>
    </row>
    <row r="627" spans="6:19" s="1" customFormat="1" x14ac:dyDescent="0.2">
      <c r="F627" s="2"/>
      <c r="G627" s="2"/>
      <c r="H627" s="24"/>
      <c r="I627" s="26"/>
      <c r="L627" s="13"/>
      <c r="O627" s="116"/>
      <c r="P627" s="133"/>
      <c r="Q627" s="133"/>
      <c r="R627" s="3"/>
      <c r="S627" s="3"/>
    </row>
    <row r="628" spans="6:19" s="1" customFormat="1" x14ac:dyDescent="0.2">
      <c r="F628" s="2"/>
      <c r="G628" s="2"/>
      <c r="H628" s="24"/>
      <c r="I628" s="26"/>
      <c r="L628" s="13"/>
      <c r="O628" s="116"/>
      <c r="P628" s="133"/>
      <c r="Q628" s="133"/>
      <c r="R628" s="3"/>
      <c r="S628" s="3"/>
    </row>
    <row r="629" spans="6:19" s="1" customFormat="1" x14ac:dyDescent="0.2">
      <c r="F629" s="2"/>
      <c r="G629" s="2"/>
      <c r="H629" s="24"/>
      <c r="I629" s="26"/>
      <c r="L629" s="13"/>
      <c r="O629" s="116"/>
      <c r="P629" s="133"/>
      <c r="Q629" s="133"/>
      <c r="R629" s="3"/>
      <c r="S629" s="3"/>
    </row>
    <row r="630" spans="6:19" s="1" customFormat="1" x14ac:dyDescent="0.2">
      <c r="F630" s="2"/>
      <c r="G630" s="2"/>
      <c r="H630" s="24"/>
      <c r="I630" s="26"/>
      <c r="L630" s="13"/>
      <c r="O630" s="116"/>
      <c r="P630" s="133"/>
      <c r="Q630" s="133"/>
      <c r="R630" s="3"/>
      <c r="S630" s="3"/>
    </row>
    <row r="631" spans="6:19" s="1" customFormat="1" x14ac:dyDescent="0.2">
      <c r="F631" s="2"/>
      <c r="G631" s="2"/>
      <c r="H631" s="24"/>
      <c r="I631" s="26"/>
      <c r="L631" s="13"/>
      <c r="O631" s="116"/>
      <c r="P631" s="133"/>
      <c r="Q631" s="133"/>
      <c r="R631" s="3"/>
      <c r="S631" s="3"/>
    </row>
    <row r="632" spans="6:19" s="1" customFormat="1" x14ac:dyDescent="0.2">
      <c r="F632" s="2"/>
      <c r="G632" s="2"/>
      <c r="H632" s="24"/>
      <c r="I632" s="26"/>
      <c r="L632" s="13"/>
      <c r="O632" s="116"/>
      <c r="P632" s="133"/>
      <c r="Q632" s="133"/>
      <c r="R632" s="3"/>
      <c r="S632" s="3"/>
    </row>
    <row r="633" spans="6:19" s="1" customFormat="1" x14ac:dyDescent="0.2">
      <c r="F633" s="2"/>
      <c r="G633" s="2"/>
      <c r="H633" s="24"/>
      <c r="I633" s="26"/>
      <c r="L633" s="13"/>
      <c r="O633" s="116"/>
      <c r="P633" s="133"/>
      <c r="Q633" s="133"/>
      <c r="R633" s="3"/>
      <c r="S633" s="3"/>
    </row>
    <row r="634" spans="6:19" s="1" customFormat="1" x14ac:dyDescent="0.2">
      <c r="F634" s="2"/>
      <c r="G634" s="2"/>
      <c r="H634" s="24"/>
      <c r="I634" s="26"/>
      <c r="L634" s="13"/>
      <c r="O634" s="116"/>
      <c r="P634" s="133"/>
      <c r="Q634" s="133"/>
      <c r="R634" s="3"/>
      <c r="S634" s="3"/>
    </row>
    <row r="635" spans="6:19" s="1" customFormat="1" x14ac:dyDescent="0.2">
      <c r="F635" s="2"/>
      <c r="G635" s="2"/>
      <c r="H635" s="24"/>
      <c r="I635" s="26"/>
      <c r="L635" s="13"/>
      <c r="O635" s="116"/>
      <c r="P635" s="133"/>
      <c r="Q635" s="133"/>
      <c r="R635" s="3"/>
      <c r="S635" s="3"/>
    </row>
    <row r="636" spans="6:19" s="1" customFormat="1" x14ac:dyDescent="0.2">
      <c r="F636" s="2"/>
      <c r="G636" s="2"/>
      <c r="H636" s="24"/>
      <c r="I636" s="26"/>
      <c r="L636" s="13"/>
      <c r="O636" s="116"/>
      <c r="P636" s="133"/>
      <c r="Q636" s="133"/>
      <c r="R636" s="3"/>
      <c r="S636" s="3"/>
    </row>
    <row r="637" spans="6:19" s="1" customFormat="1" x14ac:dyDescent="0.2">
      <c r="F637" s="2"/>
      <c r="G637" s="2"/>
      <c r="H637" s="24"/>
      <c r="I637" s="26"/>
      <c r="L637" s="13"/>
      <c r="O637" s="116"/>
      <c r="P637" s="133"/>
      <c r="Q637" s="133"/>
      <c r="R637" s="3"/>
      <c r="S637" s="3"/>
    </row>
    <row r="638" spans="6:19" s="1" customFormat="1" x14ac:dyDescent="0.2">
      <c r="F638" s="2"/>
      <c r="G638" s="2"/>
      <c r="H638" s="24"/>
      <c r="I638" s="26"/>
      <c r="L638" s="13"/>
      <c r="O638" s="116"/>
      <c r="P638" s="133"/>
      <c r="Q638" s="133"/>
      <c r="R638" s="3"/>
      <c r="S638" s="3"/>
    </row>
    <row r="639" spans="6:19" s="1" customFormat="1" x14ac:dyDescent="0.2">
      <c r="F639" s="2"/>
      <c r="G639" s="2"/>
      <c r="H639" s="24"/>
      <c r="I639" s="26"/>
      <c r="L639" s="13"/>
      <c r="O639" s="116"/>
      <c r="P639" s="133"/>
      <c r="Q639" s="133"/>
      <c r="R639" s="3"/>
      <c r="S639" s="3"/>
    </row>
    <row r="640" spans="6:19" s="1" customFormat="1" x14ac:dyDescent="0.2">
      <c r="F640" s="2"/>
      <c r="G640" s="2"/>
      <c r="H640" s="24"/>
      <c r="I640" s="26"/>
      <c r="L640" s="13"/>
      <c r="O640" s="116"/>
      <c r="P640" s="133"/>
      <c r="Q640" s="133"/>
      <c r="R640" s="3"/>
      <c r="S640" s="3"/>
    </row>
    <row r="641" spans="6:19" s="1" customFormat="1" x14ac:dyDescent="0.2">
      <c r="F641" s="2"/>
      <c r="G641" s="2"/>
      <c r="H641" s="24"/>
      <c r="I641" s="26"/>
      <c r="L641" s="13"/>
      <c r="O641" s="116"/>
      <c r="P641" s="133"/>
      <c r="Q641" s="133"/>
      <c r="R641" s="3"/>
      <c r="S641" s="3"/>
    </row>
    <row r="642" spans="6:19" s="1" customFormat="1" x14ac:dyDescent="0.2">
      <c r="F642" s="2"/>
      <c r="G642" s="2"/>
      <c r="H642" s="24"/>
      <c r="I642" s="26"/>
      <c r="L642" s="13"/>
      <c r="O642" s="116"/>
      <c r="P642" s="133"/>
      <c r="Q642" s="133"/>
      <c r="R642" s="3"/>
      <c r="S642" s="3"/>
    </row>
    <row r="643" spans="6:19" s="1" customFormat="1" x14ac:dyDescent="0.2">
      <c r="F643" s="2"/>
      <c r="G643" s="2"/>
      <c r="H643" s="24"/>
      <c r="I643" s="26"/>
      <c r="L643" s="13"/>
      <c r="O643" s="116"/>
      <c r="P643" s="133"/>
      <c r="Q643" s="133"/>
      <c r="R643" s="3"/>
      <c r="S643" s="3"/>
    </row>
    <row r="644" spans="6:19" s="1" customFormat="1" x14ac:dyDescent="0.2">
      <c r="F644" s="2"/>
      <c r="G644" s="2"/>
      <c r="H644" s="24"/>
      <c r="I644" s="26"/>
      <c r="L644" s="13"/>
      <c r="O644" s="116"/>
      <c r="P644" s="133"/>
      <c r="Q644" s="133"/>
      <c r="R644" s="3"/>
      <c r="S644" s="3"/>
    </row>
    <row r="645" spans="6:19" s="1" customFormat="1" x14ac:dyDescent="0.2">
      <c r="F645" s="2"/>
      <c r="G645" s="2"/>
      <c r="H645" s="24"/>
      <c r="I645" s="26"/>
      <c r="L645" s="13"/>
      <c r="O645" s="116"/>
      <c r="P645" s="133"/>
      <c r="Q645" s="133"/>
      <c r="R645" s="3"/>
      <c r="S645" s="3"/>
    </row>
    <row r="646" spans="6:19" s="1" customFormat="1" x14ac:dyDescent="0.2">
      <c r="F646" s="2"/>
      <c r="G646" s="2"/>
      <c r="H646" s="24"/>
      <c r="I646" s="26"/>
      <c r="L646" s="13"/>
      <c r="O646" s="116"/>
      <c r="P646" s="133"/>
      <c r="Q646" s="133"/>
      <c r="R646" s="3"/>
      <c r="S646" s="3"/>
    </row>
    <row r="647" spans="6:19" s="1" customFormat="1" x14ac:dyDescent="0.2">
      <c r="F647" s="2"/>
      <c r="G647" s="2"/>
      <c r="H647" s="24"/>
      <c r="I647" s="26"/>
      <c r="L647" s="13"/>
      <c r="O647" s="116"/>
      <c r="P647" s="133"/>
      <c r="Q647" s="133"/>
      <c r="R647" s="3"/>
      <c r="S647" s="3"/>
    </row>
    <row r="648" spans="6:19" s="1" customFormat="1" x14ac:dyDescent="0.2">
      <c r="F648" s="2"/>
      <c r="G648" s="2"/>
      <c r="H648" s="24"/>
      <c r="I648" s="26"/>
      <c r="L648" s="13"/>
      <c r="O648" s="116"/>
      <c r="P648" s="133"/>
      <c r="Q648" s="133"/>
      <c r="R648" s="3"/>
      <c r="S648" s="3"/>
    </row>
    <row r="649" spans="6:19" s="1" customFormat="1" x14ac:dyDescent="0.2">
      <c r="F649" s="2"/>
      <c r="G649" s="2"/>
      <c r="H649" s="24"/>
      <c r="I649" s="26"/>
      <c r="L649" s="13"/>
      <c r="O649" s="116"/>
      <c r="P649" s="133"/>
      <c r="Q649" s="133"/>
      <c r="R649" s="3"/>
      <c r="S649" s="3"/>
    </row>
    <row r="650" spans="6:19" s="1" customFormat="1" x14ac:dyDescent="0.2">
      <c r="F650" s="2"/>
      <c r="G650" s="2"/>
      <c r="H650" s="24"/>
      <c r="I650" s="26"/>
      <c r="L650" s="13"/>
      <c r="O650" s="116"/>
      <c r="P650" s="133"/>
      <c r="Q650" s="133"/>
      <c r="R650" s="3"/>
      <c r="S650" s="3"/>
    </row>
    <row r="651" spans="6:19" s="1" customFormat="1" x14ac:dyDescent="0.2">
      <c r="F651" s="2"/>
      <c r="G651" s="2"/>
      <c r="H651" s="24"/>
      <c r="I651" s="26"/>
      <c r="L651" s="13"/>
      <c r="O651" s="116"/>
      <c r="P651" s="133"/>
      <c r="Q651" s="133"/>
      <c r="R651" s="3"/>
      <c r="S651" s="3"/>
    </row>
    <row r="652" spans="6:19" s="1" customFormat="1" x14ac:dyDescent="0.2">
      <c r="F652" s="2"/>
      <c r="G652" s="2"/>
      <c r="H652" s="24"/>
      <c r="I652" s="26"/>
      <c r="L652" s="13"/>
      <c r="O652" s="116"/>
      <c r="P652" s="133"/>
      <c r="Q652" s="133"/>
      <c r="R652" s="3"/>
      <c r="S652" s="3"/>
    </row>
    <row r="653" spans="6:19" s="1" customFormat="1" x14ac:dyDescent="0.2">
      <c r="F653" s="2"/>
      <c r="G653" s="2"/>
      <c r="H653" s="24"/>
      <c r="I653" s="26"/>
      <c r="L653" s="13"/>
      <c r="O653" s="116"/>
      <c r="P653" s="133"/>
      <c r="Q653" s="133"/>
      <c r="R653" s="3"/>
      <c r="S653" s="3"/>
    </row>
    <row r="654" spans="6:19" s="1" customFormat="1" x14ac:dyDescent="0.2">
      <c r="F654" s="2"/>
      <c r="G654" s="2"/>
      <c r="H654" s="24"/>
      <c r="I654" s="26"/>
      <c r="L654" s="13"/>
      <c r="O654" s="116"/>
      <c r="P654" s="133"/>
      <c r="Q654" s="133"/>
      <c r="R654" s="3"/>
      <c r="S654" s="3"/>
    </row>
    <row r="655" spans="6:19" s="1" customFormat="1" x14ac:dyDescent="0.2">
      <c r="F655" s="2"/>
      <c r="G655" s="2"/>
      <c r="H655" s="24"/>
      <c r="I655" s="26"/>
      <c r="L655" s="13"/>
      <c r="O655" s="116"/>
      <c r="P655" s="133"/>
      <c r="Q655" s="133"/>
      <c r="R655" s="3"/>
      <c r="S655" s="3"/>
    </row>
    <row r="656" spans="6:19" s="1" customFormat="1" x14ac:dyDescent="0.2">
      <c r="F656" s="2"/>
      <c r="G656" s="2"/>
      <c r="H656" s="24"/>
      <c r="I656" s="26"/>
      <c r="L656" s="13"/>
      <c r="O656" s="116"/>
      <c r="P656" s="133"/>
      <c r="Q656" s="133"/>
      <c r="R656" s="3"/>
      <c r="S656" s="3"/>
    </row>
    <row r="657" spans="6:19" s="1" customFormat="1" x14ac:dyDescent="0.2">
      <c r="F657" s="2"/>
      <c r="G657" s="2"/>
      <c r="H657" s="24"/>
      <c r="I657" s="26"/>
      <c r="L657" s="13"/>
      <c r="O657" s="116"/>
      <c r="P657" s="133"/>
      <c r="Q657" s="133"/>
      <c r="R657" s="3"/>
      <c r="S657" s="3"/>
    </row>
    <row r="658" spans="6:19" s="1" customFormat="1" x14ac:dyDescent="0.2">
      <c r="F658" s="2"/>
      <c r="G658" s="2"/>
      <c r="H658" s="24"/>
      <c r="I658" s="26"/>
      <c r="L658" s="13"/>
      <c r="O658" s="116"/>
      <c r="P658" s="133"/>
      <c r="Q658" s="133"/>
      <c r="R658" s="3"/>
      <c r="S658" s="3"/>
    </row>
    <row r="659" spans="6:19" s="1" customFormat="1" x14ac:dyDescent="0.2">
      <c r="F659" s="2"/>
      <c r="G659" s="2"/>
      <c r="H659" s="24"/>
      <c r="I659" s="26"/>
      <c r="L659" s="13"/>
      <c r="O659" s="116"/>
      <c r="P659" s="133"/>
      <c r="Q659" s="133"/>
      <c r="R659" s="3"/>
      <c r="S659" s="3"/>
    </row>
    <row r="660" spans="6:19" s="1" customFormat="1" x14ac:dyDescent="0.2">
      <c r="F660" s="2"/>
      <c r="G660" s="2"/>
      <c r="H660" s="24"/>
      <c r="I660" s="26"/>
      <c r="L660" s="13"/>
      <c r="O660" s="116"/>
      <c r="P660" s="133"/>
      <c r="Q660" s="133"/>
      <c r="R660" s="3"/>
      <c r="S660" s="3"/>
    </row>
    <row r="661" spans="6:19" s="1" customFormat="1" x14ac:dyDescent="0.2">
      <c r="F661" s="2"/>
      <c r="G661" s="2"/>
      <c r="H661" s="24"/>
      <c r="I661" s="26"/>
      <c r="L661" s="13"/>
      <c r="O661" s="116"/>
      <c r="P661" s="133"/>
      <c r="Q661" s="133"/>
      <c r="R661" s="3"/>
      <c r="S661" s="3"/>
    </row>
    <row r="662" spans="6:19" s="1" customFormat="1" x14ac:dyDescent="0.2">
      <c r="F662" s="2"/>
      <c r="G662" s="2"/>
      <c r="H662" s="24"/>
      <c r="I662" s="26"/>
      <c r="L662" s="13"/>
      <c r="O662" s="116"/>
      <c r="P662" s="133"/>
      <c r="Q662" s="133"/>
      <c r="R662" s="3"/>
      <c r="S662" s="3"/>
    </row>
    <row r="663" spans="6:19" s="1" customFormat="1" x14ac:dyDescent="0.2">
      <c r="F663" s="2"/>
      <c r="G663" s="2"/>
      <c r="H663" s="24"/>
      <c r="I663" s="26"/>
      <c r="L663" s="13"/>
      <c r="O663" s="116"/>
      <c r="P663" s="133"/>
      <c r="Q663" s="133"/>
      <c r="R663" s="3"/>
      <c r="S663" s="3"/>
    </row>
    <row r="664" spans="6:19" s="1" customFormat="1" x14ac:dyDescent="0.2">
      <c r="F664" s="2"/>
      <c r="G664" s="2"/>
      <c r="H664" s="24"/>
      <c r="I664" s="26"/>
      <c r="L664" s="13"/>
      <c r="O664" s="116"/>
      <c r="P664" s="133"/>
      <c r="Q664" s="133"/>
      <c r="R664" s="3"/>
      <c r="S664" s="3"/>
    </row>
    <row r="665" spans="6:19" s="1" customFormat="1" x14ac:dyDescent="0.2">
      <c r="F665" s="2"/>
      <c r="G665" s="2"/>
      <c r="H665" s="24"/>
      <c r="I665" s="26"/>
      <c r="L665" s="13"/>
      <c r="O665" s="116"/>
      <c r="P665" s="133"/>
      <c r="Q665" s="133"/>
      <c r="R665" s="3"/>
      <c r="S665" s="3"/>
    </row>
    <row r="666" spans="6:19" s="1" customFormat="1" x14ac:dyDescent="0.2">
      <c r="F666" s="2"/>
      <c r="G666" s="2"/>
      <c r="H666" s="24"/>
      <c r="I666" s="26"/>
      <c r="L666" s="13"/>
      <c r="O666" s="116"/>
      <c r="P666" s="133"/>
      <c r="Q666" s="133"/>
      <c r="R666" s="3"/>
      <c r="S666" s="3"/>
    </row>
    <row r="667" spans="6:19" s="1" customFormat="1" x14ac:dyDescent="0.2">
      <c r="F667" s="2"/>
      <c r="G667" s="2"/>
      <c r="H667" s="24"/>
      <c r="I667" s="26"/>
      <c r="L667" s="13"/>
      <c r="O667" s="116"/>
      <c r="P667" s="133"/>
      <c r="Q667" s="133"/>
      <c r="R667" s="3"/>
      <c r="S667" s="3"/>
    </row>
    <row r="668" spans="6:19" s="1" customFormat="1" x14ac:dyDescent="0.2">
      <c r="F668" s="2"/>
      <c r="G668" s="2"/>
      <c r="H668" s="24"/>
      <c r="I668" s="26"/>
      <c r="L668" s="13"/>
      <c r="O668" s="116"/>
      <c r="P668" s="133"/>
      <c r="Q668" s="133"/>
      <c r="R668" s="3"/>
      <c r="S668" s="3"/>
    </row>
    <row r="669" spans="6:19" s="1" customFormat="1" x14ac:dyDescent="0.2">
      <c r="F669" s="2"/>
      <c r="G669" s="2"/>
      <c r="H669" s="24"/>
      <c r="I669" s="26"/>
      <c r="L669" s="13"/>
      <c r="O669" s="116"/>
      <c r="P669" s="133"/>
      <c r="Q669" s="133"/>
      <c r="R669" s="3"/>
      <c r="S669" s="3"/>
    </row>
    <row r="670" spans="6:19" s="1" customFormat="1" x14ac:dyDescent="0.2">
      <c r="F670" s="2"/>
      <c r="G670" s="2"/>
      <c r="H670" s="24"/>
      <c r="I670" s="26"/>
      <c r="L670" s="13"/>
      <c r="O670" s="116"/>
      <c r="P670" s="133"/>
      <c r="Q670" s="133"/>
      <c r="R670" s="3"/>
      <c r="S670" s="3"/>
    </row>
    <row r="671" spans="6:19" s="1" customFormat="1" x14ac:dyDescent="0.2">
      <c r="F671" s="2"/>
      <c r="G671" s="2"/>
      <c r="H671" s="24"/>
      <c r="I671" s="26"/>
      <c r="L671" s="13"/>
      <c r="O671" s="116"/>
      <c r="P671" s="133"/>
      <c r="Q671" s="133"/>
      <c r="R671" s="3"/>
      <c r="S671" s="3"/>
    </row>
    <row r="672" spans="6:19" s="1" customFormat="1" x14ac:dyDescent="0.2">
      <c r="F672" s="2"/>
      <c r="G672" s="2"/>
      <c r="H672" s="24"/>
      <c r="I672" s="26"/>
      <c r="L672" s="13"/>
      <c r="O672" s="116"/>
      <c r="P672" s="133"/>
      <c r="Q672" s="133"/>
      <c r="R672" s="3"/>
      <c r="S672" s="3"/>
    </row>
    <row r="673" spans="6:19" s="1" customFormat="1" x14ac:dyDescent="0.2">
      <c r="F673" s="2"/>
      <c r="G673" s="2"/>
      <c r="H673" s="24"/>
      <c r="I673" s="26"/>
      <c r="L673" s="13"/>
      <c r="O673" s="116"/>
      <c r="P673" s="133"/>
      <c r="Q673" s="133"/>
      <c r="R673" s="3"/>
      <c r="S673" s="3"/>
    </row>
    <row r="674" spans="6:19" s="1" customFormat="1" x14ac:dyDescent="0.2">
      <c r="F674" s="2"/>
      <c r="G674" s="2"/>
      <c r="H674" s="24"/>
      <c r="I674" s="26"/>
      <c r="L674" s="13"/>
      <c r="O674" s="116"/>
      <c r="P674" s="133"/>
      <c r="Q674" s="133"/>
      <c r="R674" s="3"/>
      <c r="S674" s="3"/>
    </row>
    <row r="675" spans="6:19" s="1" customFormat="1" x14ac:dyDescent="0.2">
      <c r="F675" s="2"/>
      <c r="G675" s="2"/>
      <c r="H675" s="24"/>
      <c r="I675" s="26"/>
      <c r="L675" s="13"/>
      <c r="O675" s="116"/>
      <c r="P675" s="133"/>
      <c r="Q675" s="133"/>
      <c r="R675" s="3"/>
      <c r="S675" s="3"/>
    </row>
    <row r="676" spans="6:19" s="1" customFormat="1" x14ac:dyDescent="0.2">
      <c r="F676" s="2"/>
      <c r="G676" s="2"/>
      <c r="H676" s="24"/>
      <c r="I676" s="26"/>
      <c r="L676" s="13"/>
      <c r="O676" s="116"/>
      <c r="P676" s="133"/>
      <c r="Q676" s="133"/>
      <c r="R676" s="3"/>
      <c r="S676" s="3"/>
    </row>
    <row r="677" spans="6:19" s="1" customFormat="1" x14ac:dyDescent="0.2">
      <c r="F677" s="2"/>
      <c r="G677" s="2"/>
      <c r="H677" s="24"/>
      <c r="I677" s="26"/>
      <c r="L677" s="13"/>
      <c r="O677" s="116"/>
      <c r="P677" s="133"/>
      <c r="Q677" s="133"/>
      <c r="R677" s="3"/>
      <c r="S677" s="3"/>
    </row>
    <row r="678" spans="6:19" s="1" customFormat="1" x14ac:dyDescent="0.2">
      <c r="F678" s="2"/>
      <c r="G678" s="2"/>
      <c r="H678" s="24"/>
      <c r="I678" s="26"/>
      <c r="L678" s="13"/>
      <c r="O678" s="116"/>
      <c r="P678" s="133"/>
      <c r="Q678" s="133"/>
      <c r="R678" s="3"/>
      <c r="S678" s="3"/>
    </row>
    <row r="679" spans="6:19" s="1" customFormat="1" x14ac:dyDescent="0.2">
      <c r="F679" s="2"/>
      <c r="G679" s="2"/>
      <c r="H679" s="24"/>
      <c r="I679" s="26"/>
      <c r="L679" s="13"/>
      <c r="O679" s="116"/>
      <c r="P679" s="133"/>
      <c r="Q679" s="133"/>
      <c r="R679" s="3"/>
      <c r="S679" s="3"/>
    </row>
    <row r="680" spans="6:19" s="1" customFormat="1" x14ac:dyDescent="0.2">
      <c r="F680" s="2"/>
      <c r="G680" s="2"/>
      <c r="H680" s="24"/>
      <c r="I680" s="26"/>
      <c r="L680" s="13"/>
      <c r="O680" s="116"/>
      <c r="P680" s="133"/>
      <c r="Q680" s="133"/>
      <c r="R680" s="3"/>
      <c r="S680" s="3"/>
    </row>
    <row r="681" spans="6:19" s="1" customFormat="1" x14ac:dyDescent="0.2">
      <c r="F681" s="2"/>
      <c r="G681" s="2"/>
      <c r="H681" s="24"/>
      <c r="I681" s="26"/>
      <c r="L681" s="13"/>
      <c r="O681" s="116"/>
      <c r="P681" s="133"/>
      <c r="Q681" s="133"/>
      <c r="R681" s="3"/>
      <c r="S681" s="3"/>
    </row>
    <row r="682" spans="6:19" s="1" customFormat="1" x14ac:dyDescent="0.2">
      <c r="F682" s="2"/>
      <c r="G682" s="2"/>
      <c r="H682" s="24"/>
      <c r="I682" s="26"/>
      <c r="L682" s="13"/>
      <c r="O682" s="116"/>
      <c r="P682" s="133"/>
      <c r="Q682" s="133"/>
      <c r="R682" s="3"/>
      <c r="S682" s="3"/>
    </row>
    <row r="683" spans="6:19" s="1" customFormat="1" x14ac:dyDescent="0.2">
      <c r="F683" s="2"/>
      <c r="G683" s="2"/>
      <c r="H683" s="24"/>
      <c r="I683" s="26"/>
      <c r="L683" s="13"/>
      <c r="O683" s="116"/>
      <c r="P683" s="133"/>
      <c r="Q683" s="133"/>
      <c r="R683" s="3"/>
      <c r="S683" s="3"/>
    </row>
    <row r="684" spans="6:19" s="1" customFormat="1" x14ac:dyDescent="0.2">
      <c r="F684" s="2"/>
      <c r="G684" s="2"/>
      <c r="H684" s="24"/>
      <c r="I684" s="26"/>
      <c r="L684" s="13"/>
      <c r="O684" s="116"/>
      <c r="P684" s="133"/>
      <c r="Q684" s="133"/>
      <c r="R684" s="3"/>
      <c r="S684" s="3"/>
    </row>
    <row r="685" spans="6:19" s="1" customFormat="1" x14ac:dyDescent="0.2">
      <c r="F685" s="2"/>
      <c r="G685" s="2"/>
      <c r="H685" s="24"/>
      <c r="I685" s="26"/>
      <c r="L685" s="13"/>
      <c r="O685" s="116"/>
      <c r="P685" s="133"/>
      <c r="Q685" s="133"/>
      <c r="R685" s="3"/>
      <c r="S685" s="3"/>
    </row>
    <row r="686" spans="6:19" s="1" customFormat="1" x14ac:dyDescent="0.2">
      <c r="F686" s="2"/>
      <c r="G686" s="2"/>
      <c r="H686" s="24"/>
      <c r="I686" s="26"/>
      <c r="L686" s="13"/>
      <c r="O686" s="116"/>
      <c r="P686" s="133"/>
      <c r="Q686" s="133"/>
      <c r="R686" s="3"/>
      <c r="S686" s="3"/>
    </row>
    <row r="687" spans="6:19" s="1" customFormat="1" x14ac:dyDescent="0.2">
      <c r="F687" s="2"/>
      <c r="G687" s="2"/>
      <c r="H687" s="24"/>
      <c r="I687" s="26"/>
      <c r="L687" s="13"/>
      <c r="O687" s="116"/>
      <c r="P687" s="133"/>
      <c r="Q687" s="133"/>
      <c r="R687" s="3"/>
      <c r="S687" s="3"/>
    </row>
    <row r="688" spans="6:19" s="1" customFormat="1" x14ac:dyDescent="0.2">
      <c r="F688" s="2"/>
      <c r="G688" s="2"/>
      <c r="H688" s="24"/>
      <c r="I688" s="26"/>
      <c r="L688" s="13"/>
      <c r="O688" s="116"/>
      <c r="P688" s="133"/>
      <c r="Q688" s="133"/>
      <c r="R688" s="3"/>
      <c r="S688" s="3"/>
    </row>
    <row r="689" spans="6:19" s="1" customFormat="1" x14ac:dyDescent="0.2">
      <c r="F689" s="2"/>
      <c r="G689" s="2"/>
      <c r="H689" s="24"/>
      <c r="I689" s="26"/>
      <c r="L689" s="13"/>
      <c r="O689" s="116"/>
      <c r="P689" s="133"/>
      <c r="Q689" s="133"/>
      <c r="R689" s="3"/>
      <c r="S689" s="3"/>
    </row>
    <row r="690" spans="6:19" s="1" customFormat="1" x14ac:dyDescent="0.2">
      <c r="F690" s="2"/>
      <c r="G690" s="2"/>
      <c r="H690" s="24"/>
      <c r="I690" s="26"/>
      <c r="L690" s="13"/>
      <c r="O690" s="116"/>
      <c r="P690" s="133"/>
      <c r="Q690" s="133"/>
      <c r="R690" s="3"/>
      <c r="S690" s="3"/>
    </row>
    <row r="691" spans="6:19" s="1" customFormat="1" x14ac:dyDescent="0.2">
      <c r="F691" s="2"/>
      <c r="G691" s="2"/>
      <c r="H691" s="24"/>
      <c r="I691" s="26"/>
      <c r="L691" s="13"/>
      <c r="O691" s="116"/>
      <c r="P691" s="133"/>
      <c r="Q691" s="133"/>
      <c r="R691" s="3"/>
      <c r="S691" s="3"/>
    </row>
    <row r="692" spans="6:19" s="1" customFormat="1" x14ac:dyDescent="0.2">
      <c r="F692" s="2"/>
      <c r="G692" s="2"/>
      <c r="H692" s="24"/>
      <c r="I692" s="26"/>
      <c r="L692" s="13"/>
      <c r="O692" s="116"/>
      <c r="P692" s="133"/>
      <c r="Q692" s="133"/>
      <c r="R692" s="3"/>
      <c r="S692" s="3"/>
    </row>
    <row r="693" spans="6:19" s="1" customFormat="1" x14ac:dyDescent="0.2">
      <c r="F693" s="2"/>
      <c r="G693" s="2"/>
      <c r="H693" s="24"/>
      <c r="I693" s="26"/>
      <c r="L693" s="13"/>
      <c r="O693" s="116"/>
      <c r="P693" s="133"/>
      <c r="Q693" s="133"/>
      <c r="R693" s="3"/>
      <c r="S693" s="3"/>
    </row>
    <row r="694" spans="6:19" s="1" customFormat="1" x14ac:dyDescent="0.2">
      <c r="F694" s="2"/>
      <c r="G694" s="2"/>
      <c r="H694" s="24"/>
      <c r="I694" s="26"/>
      <c r="L694" s="13"/>
      <c r="O694" s="116"/>
      <c r="P694" s="133"/>
      <c r="Q694" s="133"/>
      <c r="R694" s="3"/>
      <c r="S694" s="3"/>
    </row>
    <row r="695" spans="6:19" s="1" customFormat="1" x14ac:dyDescent="0.2">
      <c r="F695" s="2"/>
      <c r="G695" s="2"/>
      <c r="H695" s="24"/>
      <c r="I695" s="26"/>
      <c r="L695" s="13"/>
      <c r="O695" s="116"/>
      <c r="P695" s="133"/>
      <c r="Q695" s="133"/>
      <c r="R695" s="3"/>
      <c r="S695" s="3"/>
    </row>
    <row r="696" spans="6:19" s="1" customFormat="1" x14ac:dyDescent="0.2">
      <c r="F696" s="2"/>
      <c r="G696" s="2"/>
      <c r="H696" s="24"/>
      <c r="I696" s="26"/>
      <c r="L696" s="13"/>
      <c r="O696" s="116"/>
      <c r="P696" s="133"/>
      <c r="Q696" s="133"/>
      <c r="R696" s="3"/>
      <c r="S696" s="3"/>
    </row>
    <row r="697" spans="6:19" s="1" customFormat="1" x14ac:dyDescent="0.2">
      <c r="F697" s="2"/>
      <c r="G697" s="2"/>
      <c r="H697" s="24"/>
      <c r="I697" s="26"/>
      <c r="L697" s="13"/>
      <c r="O697" s="116"/>
      <c r="P697" s="133"/>
      <c r="Q697" s="133"/>
      <c r="R697" s="3"/>
      <c r="S697" s="3"/>
    </row>
    <row r="698" spans="6:19" s="1" customFormat="1" x14ac:dyDescent="0.2">
      <c r="F698" s="2"/>
      <c r="G698" s="2"/>
      <c r="H698" s="24"/>
      <c r="I698" s="26"/>
      <c r="L698" s="13"/>
      <c r="O698" s="116"/>
      <c r="P698" s="133"/>
      <c r="Q698" s="133"/>
      <c r="R698" s="3"/>
      <c r="S698" s="3"/>
    </row>
    <row r="699" spans="6:19" s="1" customFormat="1" x14ac:dyDescent="0.2">
      <c r="F699" s="2"/>
      <c r="G699" s="2"/>
      <c r="H699" s="24"/>
      <c r="I699" s="26"/>
      <c r="L699" s="13"/>
      <c r="O699" s="116"/>
      <c r="P699" s="133"/>
      <c r="Q699" s="133"/>
      <c r="R699" s="3"/>
      <c r="S699" s="3"/>
    </row>
    <row r="700" spans="6:19" s="1" customFormat="1" x14ac:dyDescent="0.2">
      <c r="F700" s="2"/>
      <c r="G700" s="2"/>
      <c r="H700" s="24"/>
      <c r="I700" s="26"/>
      <c r="L700" s="13"/>
      <c r="O700" s="116"/>
      <c r="P700" s="133"/>
      <c r="Q700" s="133"/>
      <c r="R700" s="3"/>
      <c r="S700" s="3"/>
    </row>
    <row r="701" spans="6:19" s="1" customFormat="1" x14ac:dyDescent="0.2">
      <c r="F701" s="2"/>
      <c r="G701" s="2"/>
      <c r="H701" s="24"/>
      <c r="I701" s="26"/>
      <c r="L701" s="13"/>
      <c r="O701" s="116"/>
      <c r="P701" s="133"/>
      <c r="Q701" s="133"/>
      <c r="R701" s="3"/>
      <c r="S701" s="3"/>
    </row>
    <row r="702" spans="6:19" s="1" customFormat="1" x14ac:dyDescent="0.2">
      <c r="F702" s="2"/>
      <c r="G702" s="2"/>
      <c r="H702" s="24"/>
      <c r="I702" s="26"/>
      <c r="L702" s="13"/>
      <c r="O702" s="116"/>
      <c r="P702" s="133"/>
      <c r="Q702" s="133"/>
      <c r="R702" s="3"/>
      <c r="S702" s="3"/>
    </row>
    <row r="703" spans="6:19" s="1" customFormat="1" x14ac:dyDescent="0.2">
      <c r="F703" s="2"/>
      <c r="G703" s="2"/>
      <c r="H703" s="24"/>
      <c r="I703" s="26"/>
      <c r="L703" s="13"/>
      <c r="O703" s="116"/>
      <c r="P703" s="133"/>
      <c r="Q703" s="133"/>
      <c r="R703" s="3"/>
      <c r="S703" s="3"/>
    </row>
    <row r="704" spans="6:19" s="1" customFormat="1" x14ac:dyDescent="0.2">
      <c r="F704" s="2"/>
      <c r="G704" s="2"/>
      <c r="H704" s="24"/>
      <c r="I704" s="26"/>
      <c r="L704" s="13"/>
      <c r="O704" s="116"/>
      <c r="P704" s="133"/>
      <c r="Q704" s="133"/>
      <c r="R704" s="3"/>
      <c r="S704" s="3"/>
    </row>
    <row r="705" spans="6:19" s="1" customFormat="1" x14ac:dyDescent="0.2">
      <c r="F705" s="2"/>
      <c r="G705" s="2"/>
      <c r="H705" s="24"/>
      <c r="I705" s="26"/>
      <c r="L705" s="13"/>
      <c r="O705" s="116"/>
      <c r="P705" s="133"/>
      <c r="Q705" s="133"/>
      <c r="R705" s="3"/>
      <c r="S705" s="3"/>
    </row>
    <row r="706" spans="6:19" s="1" customFormat="1" x14ac:dyDescent="0.2">
      <c r="F706" s="2"/>
      <c r="G706" s="2"/>
      <c r="H706" s="24"/>
      <c r="I706" s="26"/>
      <c r="L706" s="13"/>
      <c r="O706" s="116"/>
      <c r="P706" s="133"/>
      <c r="Q706" s="133"/>
      <c r="R706" s="3"/>
      <c r="S706" s="3"/>
    </row>
    <row r="707" spans="6:19" s="1" customFormat="1" x14ac:dyDescent="0.2">
      <c r="F707" s="2"/>
      <c r="G707" s="2"/>
      <c r="H707" s="24"/>
      <c r="I707" s="26"/>
      <c r="L707" s="13"/>
      <c r="O707" s="116"/>
      <c r="P707" s="133"/>
      <c r="Q707" s="133"/>
      <c r="R707" s="3"/>
      <c r="S707" s="3"/>
    </row>
    <row r="708" spans="6:19" s="1" customFormat="1" x14ac:dyDescent="0.2">
      <c r="F708" s="2"/>
      <c r="G708" s="2"/>
      <c r="H708" s="24"/>
      <c r="I708" s="26"/>
      <c r="L708" s="13"/>
      <c r="O708" s="116"/>
      <c r="P708" s="133"/>
      <c r="Q708" s="133"/>
      <c r="R708" s="3"/>
      <c r="S708" s="3"/>
    </row>
    <row r="709" spans="6:19" s="1" customFormat="1" x14ac:dyDescent="0.2">
      <c r="F709" s="2"/>
      <c r="G709" s="2"/>
      <c r="H709" s="24"/>
      <c r="I709" s="26"/>
      <c r="L709" s="13"/>
      <c r="O709" s="116"/>
      <c r="P709" s="133"/>
      <c r="Q709" s="133"/>
      <c r="R709" s="3"/>
      <c r="S709" s="3"/>
    </row>
    <row r="710" spans="6:19" s="1" customFormat="1" x14ac:dyDescent="0.2">
      <c r="F710" s="2"/>
      <c r="G710" s="2"/>
      <c r="H710" s="24"/>
      <c r="I710" s="26"/>
      <c r="L710" s="13"/>
      <c r="O710" s="116"/>
      <c r="P710" s="133"/>
      <c r="Q710" s="133"/>
      <c r="R710" s="3"/>
      <c r="S710" s="3"/>
    </row>
    <row r="711" spans="6:19" s="1" customFormat="1" x14ac:dyDescent="0.2">
      <c r="F711" s="2"/>
      <c r="G711" s="2"/>
      <c r="H711" s="24"/>
      <c r="I711" s="26"/>
      <c r="L711" s="13"/>
      <c r="O711" s="116"/>
      <c r="P711" s="133"/>
      <c r="Q711" s="133"/>
      <c r="R711" s="3"/>
      <c r="S711" s="3"/>
    </row>
    <row r="712" spans="6:19" s="1" customFormat="1" x14ac:dyDescent="0.2">
      <c r="F712" s="2"/>
      <c r="G712" s="2"/>
      <c r="H712" s="24"/>
      <c r="I712" s="26"/>
      <c r="L712" s="13"/>
      <c r="O712" s="116"/>
      <c r="P712" s="133"/>
      <c r="Q712" s="133"/>
      <c r="R712" s="3"/>
      <c r="S712" s="3"/>
    </row>
    <row r="713" spans="6:19" s="1" customFormat="1" x14ac:dyDescent="0.2">
      <c r="F713" s="2"/>
      <c r="G713" s="2"/>
      <c r="H713" s="24"/>
      <c r="I713" s="26"/>
      <c r="L713" s="13"/>
      <c r="O713" s="116"/>
      <c r="P713" s="133"/>
      <c r="Q713" s="133"/>
      <c r="R713" s="3"/>
      <c r="S713" s="3"/>
    </row>
    <row r="714" spans="6:19" s="1" customFormat="1" x14ac:dyDescent="0.2">
      <c r="F714" s="2"/>
      <c r="G714" s="2"/>
      <c r="H714" s="24"/>
      <c r="I714" s="26"/>
      <c r="L714" s="13"/>
      <c r="O714" s="116"/>
      <c r="P714" s="133"/>
      <c r="Q714" s="133"/>
      <c r="R714" s="3"/>
      <c r="S714" s="3"/>
    </row>
    <row r="715" spans="6:19" s="1" customFormat="1" x14ac:dyDescent="0.2">
      <c r="F715" s="2"/>
      <c r="G715" s="2"/>
      <c r="H715" s="24"/>
      <c r="I715" s="26"/>
      <c r="L715" s="13"/>
      <c r="O715" s="116"/>
      <c r="P715" s="133"/>
      <c r="Q715" s="133"/>
      <c r="R715" s="3"/>
      <c r="S715" s="3"/>
    </row>
    <row r="716" spans="6:19" s="1" customFormat="1" x14ac:dyDescent="0.2">
      <c r="F716" s="2"/>
      <c r="G716" s="2"/>
      <c r="H716" s="24"/>
      <c r="I716" s="26"/>
      <c r="L716" s="13"/>
      <c r="O716" s="116"/>
      <c r="P716" s="133"/>
      <c r="Q716" s="133"/>
      <c r="R716" s="3"/>
      <c r="S716" s="3"/>
    </row>
    <row r="717" spans="6:19" s="1" customFormat="1" x14ac:dyDescent="0.2">
      <c r="F717" s="2"/>
      <c r="G717" s="2"/>
      <c r="H717" s="24"/>
      <c r="I717" s="26"/>
      <c r="L717" s="13"/>
      <c r="O717" s="116"/>
      <c r="P717" s="133"/>
      <c r="Q717" s="133"/>
      <c r="R717" s="3"/>
      <c r="S717" s="3"/>
    </row>
    <row r="718" spans="6:19" s="1" customFormat="1" x14ac:dyDescent="0.2">
      <c r="F718" s="2"/>
      <c r="G718" s="2"/>
      <c r="H718" s="24"/>
      <c r="I718" s="26"/>
      <c r="L718" s="13"/>
      <c r="O718" s="116"/>
      <c r="P718" s="133"/>
      <c r="Q718" s="133"/>
      <c r="R718" s="3"/>
      <c r="S718" s="3"/>
    </row>
    <row r="719" spans="6:19" s="1" customFormat="1" x14ac:dyDescent="0.2">
      <c r="F719" s="2"/>
      <c r="G719" s="2"/>
      <c r="H719" s="24"/>
      <c r="I719" s="26"/>
      <c r="L719" s="13"/>
      <c r="O719" s="116"/>
      <c r="P719" s="133"/>
      <c r="Q719" s="133"/>
      <c r="R719" s="3"/>
      <c r="S719" s="3"/>
    </row>
    <row r="720" spans="6:19" s="1" customFormat="1" x14ac:dyDescent="0.2">
      <c r="F720" s="2"/>
      <c r="G720" s="2"/>
      <c r="H720" s="24"/>
      <c r="I720" s="26"/>
      <c r="L720" s="13"/>
      <c r="O720" s="116"/>
      <c r="P720" s="133"/>
      <c r="Q720" s="133"/>
      <c r="R720" s="3"/>
      <c r="S720" s="3"/>
    </row>
    <row r="721" spans="6:19" s="1" customFormat="1" x14ac:dyDescent="0.2">
      <c r="F721" s="2"/>
      <c r="G721" s="2"/>
      <c r="H721" s="24"/>
      <c r="I721" s="26"/>
      <c r="L721" s="13"/>
      <c r="O721" s="116"/>
      <c r="P721" s="133"/>
      <c r="Q721" s="133"/>
      <c r="R721" s="3"/>
      <c r="S721" s="3"/>
    </row>
    <row r="722" spans="6:19" s="1" customFormat="1" x14ac:dyDescent="0.2">
      <c r="F722" s="2"/>
      <c r="G722" s="2"/>
      <c r="H722" s="24"/>
      <c r="I722" s="26"/>
      <c r="L722" s="13"/>
      <c r="O722" s="116"/>
      <c r="P722" s="133"/>
      <c r="Q722" s="133"/>
      <c r="R722" s="3"/>
      <c r="S722" s="3"/>
    </row>
    <row r="723" spans="6:19" s="1" customFormat="1" x14ac:dyDescent="0.2">
      <c r="F723" s="2"/>
      <c r="G723" s="2"/>
      <c r="H723" s="24"/>
      <c r="I723" s="26"/>
      <c r="L723" s="13"/>
      <c r="O723" s="116"/>
      <c r="P723" s="133"/>
      <c r="Q723" s="133"/>
      <c r="R723" s="3"/>
      <c r="S723" s="3"/>
    </row>
    <row r="724" spans="6:19" s="1" customFormat="1" x14ac:dyDescent="0.2">
      <c r="F724" s="2"/>
      <c r="G724" s="2"/>
      <c r="H724" s="24"/>
      <c r="I724" s="26"/>
      <c r="L724" s="13"/>
      <c r="O724" s="116"/>
      <c r="P724" s="133"/>
      <c r="Q724" s="133"/>
      <c r="R724" s="3"/>
      <c r="S724" s="3"/>
    </row>
    <row r="725" spans="6:19" s="1" customFormat="1" x14ac:dyDescent="0.2">
      <c r="F725" s="2"/>
      <c r="G725" s="2"/>
      <c r="H725" s="24"/>
      <c r="I725" s="26"/>
      <c r="L725" s="13"/>
      <c r="O725" s="116"/>
      <c r="P725" s="133"/>
      <c r="Q725" s="133"/>
      <c r="R725" s="3"/>
      <c r="S725" s="3"/>
    </row>
    <row r="726" spans="6:19" s="1" customFormat="1" x14ac:dyDescent="0.2">
      <c r="F726" s="2"/>
      <c r="G726" s="2"/>
      <c r="H726" s="24"/>
      <c r="I726" s="26"/>
      <c r="L726" s="13"/>
      <c r="O726" s="116"/>
      <c r="P726" s="133"/>
      <c r="Q726" s="133"/>
      <c r="R726" s="3"/>
      <c r="S726" s="3"/>
    </row>
    <row r="727" spans="6:19" s="1" customFormat="1" x14ac:dyDescent="0.2">
      <c r="F727" s="2"/>
      <c r="G727" s="2"/>
      <c r="H727" s="24"/>
      <c r="I727" s="26"/>
      <c r="L727" s="13"/>
      <c r="O727" s="116"/>
      <c r="P727" s="133"/>
      <c r="Q727" s="133"/>
      <c r="R727" s="3"/>
      <c r="S727" s="3"/>
    </row>
    <row r="728" spans="6:19" s="1" customFormat="1" x14ac:dyDescent="0.2">
      <c r="F728" s="2"/>
      <c r="G728" s="2"/>
      <c r="H728" s="24"/>
      <c r="I728" s="26"/>
      <c r="L728" s="13"/>
      <c r="O728" s="116"/>
      <c r="P728" s="133"/>
      <c r="Q728" s="133"/>
      <c r="R728" s="3"/>
      <c r="S728" s="3"/>
    </row>
    <row r="729" spans="6:19" s="1" customFormat="1" x14ac:dyDescent="0.2">
      <c r="F729" s="2"/>
      <c r="G729" s="2"/>
      <c r="H729" s="24"/>
      <c r="I729" s="26"/>
      <c r="L729" s="13"/>
      <c r="O729" s="116"/>
      <c r="P729" s="133"/>
      <c r="Q729" s="133"/>
      <c r="R729" s="3"/>
      <c r="S729" s="3"/>
    </row>
    <row r="730" spans="6:19" s="1" customFormat="1" x14ac:dyDescent="0.2">
      <c r="F730" s="2"/>
      <c r="G730" s="2"/>
      <c r="H730" s="24"/>
      <c r="I730" s="26"/>
      <c r="L730" s="13"/>
      <c r="O730" s="116"/>
      <c r="P730" s="133"/>
      <c r="Q730" s="133"/>
      <c r="R730" s="3"/>
      <c r="S730" s="3"/>
    </row>
    <row r="731" spans="6:19" s="1" customFormat="1" x14ac:dyDescent="0.2">
      <c r="F731" s="2"/>
      <c r="G731" s="2"/>
      <c r="H731" s="24"/>
      <c r="I731" s="26"/>
      <c r="L731" s="13"/>
      <c r="O731" s="116"/>
      <c r="P731" s="133"/>
      <c r="Q731" s="133"/>
      <c r="R731" s="3"/>
      <c r="S731" s="3"/>
    </row>
    <row r="732" spans="6:19" s="1" customFormat="1" x14ac:dyDescent="0.2">
      <c r="F732" s="2"/>
      <c r="G732" s="2"/>
      <c r="H732" s="24"/>
      <c r="I732" s="26"/>
      <c r="L732" s="13"/>
      <c r="O732" s="116"/>
      <c r="P732" s="133"/>
      <c r="Q732" s="133"/>
      <c r="R732" s="3"/>
      <c r="S732" s="3"/>
    </row>
    <row r="733" spans="6:19" s="1" customFormat="1" x14ac:dyDescent="0.2">
      <c r="F733" s="2"/>
      <c r="G733" s="2"/>
      <c r="H733" s="24"/>
      <c r="I733" s="26"/>
      <c r="L733" s="13"/>
      <c r="O733" s="116"/>
      <c r="P733" s="133"/>
      <c r="Q733" s="133"/>
      <c r="R733" s="3"/>
      <c r="S733" s="3"/>
    </row>
    <row r="734" spans="6:19" s="1" customFormat="1" x14ac:dyDescent="0.2">
      <c r="F734" s="2"/>
      <c r="G734" s="2"/>
      <c r="H734" s="24"/>
      <c r="I734" s="26"/>
      <c r="L734" s="13"/>
      <c r="O734" s="116"/>
      <c r="P734" s="133"/>
      <c r="Q734" s="133"/>
      <c r="R734" s="3"/>
      <c r="S734" s="3"/>
    </row>
    <row r="735" spans="6:19" s="1" customFormat="1" x14ac:dyDescent="0.2">
      <c r="F735" s="2"/>
      <c r="G735" s="2"/>
      <c r="H735" s="24"/>
      <c r="I735" s="26"/>
      <c r="L735" s="13"/>
      <c r="O735" s="116"/>
      <c r="P735" s="133"/>
      <c r="Q735" s="133"/>
      <c r="R735" s="3"/>
      <c r="S735" s="3"/>
    </row>
    <row r="736" spans="6:19" s="1" customFormat="1" x14ac:dyDescent="0.2">
      <c r="F736" s="2"/>
      <c r="G736" s="2"/>
      <c r="H736" s="24"/>
      <c r="I736" s="26"/>
      <c r="L736" s="13"/>
      <c r="O736" s="116"/>
      <c r="P736" s="133"/>
      <c r="Q736" s="133"/>
      <c r="R736" s="3"/>
      <c r="S736" s="3"/>
    </row>
    <row r="737" spans="6:19" s="1" customFormat="1" x14ac:dyDescent="0.2">
      <c r="F737" s="2"/>
      <c r="G737" s="2"/>
      <c r="H737" s="24"/>
      <c r="I737" s="26"/>
      <c r="L737" s="13"/>
      <c r="O737" s="116"/>
      <c r="P737" s="133"/>
      <c r="Q737" s="133"/>
      <c r="R737" s="3"/>
      <c r="S737" s="3"/>
    </row>
    <row r="738" spans="6:19" s="1" customFormat="1" x14ac:dyDescent="0.2">
      <c r="F738" s="2"/>
      <c r="G738" s="2"/>
      <c r="H738" s="24"/>
      <c r="I738" s="26"/>
      <c r="L738" s="13"/>
      <c r="O738" s="116"/>
      <c r="P738" s="133"/>
      <c r="Q738" s="133"/>
      <c r="R738" s="3"/>
      <c r="S738" s="3"/>
    </row>
    <row r="739" spans="6:19" s="1" customFormat="1" x14ac:dyDescent="0.2">
      <c r="F739" s="2"/>
      <c r="G739" s="2"/>
      <c r="H739" s="24"/>
      <c r="I739" s="26"/>
      <c r="L739" s="13"/>
      <c r="O739" s="116"/>
      <c r="P739" s="133"/>
      <c r="Q739" s="133"/>
      <c r="R739" s="3"/>
      <c r="S739" s="3"/>
    </row>
    <row r="740" spans="6:19" s="1" customFormat="1" x14ac:dyDescent="0.2">
      <c r="F740" s="2"/>
      <c r="G740" s="2"/>
      <c r="H740" s="24"/>
      <c r="I740" s="26"/>
      <c r="L740" s="13"/>
      <c r="O740" s="116"/>
      <c r="P740" s="133"/>
      <c r="Q740" s="133"/>
      <c r="R740" s="3"/>
      <c r="S740" s="3"/>
    </row>
    <row r="741" spans="6:19" s="1" customFormat="1" x14ac:dyDescent="0.2">
      <c r="F741" s="2"/>
      <c r="G741" s="2"/>
      <c r="H741" s="24"/>
      <c r="I741" s="26"/>
      <c r="L741" s="13"/>
      <c r="O741" s="116"/>
      <c r="P741" s="133"/>
      <c r="Q741" s="133"/>
      <c r="R741" s="3"/>
      <c r="S741" s="3"/>
    </row>
    <row r="742" spans="6:19" s="1" customFormat="1" x14ac:dyDescent="0.2">
      <c r="F742" s="2"/>
      <c r="G742" s="2"/>
      <c r="H742" s="24"/>
      <c r="I742" s="26"/>
      <c r="L742" s="13"/>
      <c r="O742" s="116"/>
      <c r="P742" s="133"/>
      <c r="Q742" s="133"/>
      <c r="R742" s="3"/>
      <c r="S742" s="3"/>
    </row>
    <row r="743" spans="6:19" s="1" customFormat="1" x14ac:dyDescent="0.2">
      <c r="F743" s="2"/>
      <c r="G743" s="2"/>
      <c r="H743" s="24"/>
      <c r="I743" s="26"/>
      <c r="L743" s="13"/>
      <c r="O743" s="116"/>
      <c r="P743" s="133"/>
      <c r="Q743" s="133"/>
      <c r="R743" s="3"/>
      <c r="S743" s="3"/>
    </row>
    <row r="744" spans="6:19" s="1" customFormat="1" x14ac:dyDescent="0.2">
      <c r="F744" s="2"/>
      <c r="G744" s="2"/>
      <c r="H744" s="24"/>
      <c r="I744" s="26"/>
      <c r="L744" s="13"/>
      <c r="O744" s="116"/>
      <c r="P744" s="133"/>
      <c r="Q744" s="133"/>
      <c r="R744" s="3"/>
      <c r="S744" s="3"/>
    </row>
    <row r="745" spans="6:19" s="1" customFormat="1" x14ac:dyDescent="0.2">
      <c r="F745" s="2"/>
      <c r="G745" s="2"/>
      <c r="H745" s="24"/>
      <c r="I745" s="26"/>
      <c r="L745" s="13"/>
      <c r="O745" s="116"/>
      <c r="P745" s="133"/>
      <c r="Q745" s="133"/>
      <c r="R745" s="3"/>
      <c r="S745" s="3"/>
    </row>
    <row r="746" spans="6:19" s="1" customFormat="1" x14ac:dyDescent="0.2">
      <c r="F746" s="2"/>
      <c r="G746" s="2"/>
      <c r="H746" s="24"/>
      <c r="I746" s="26"/>
      <c r="L746" s="13"/>
      <c r="O746" s="116"/>
      <c r="P746" s="133"/>
      <c r="Q746" s="133"/>
      <c r="R746" s="3"/>
      <c r="S746" s="3"/>
    </row>
    <row r="747" spans="6:19" s="1" customFormat="1" x14ac:dyDescent="0.2">
      <c r="F747" s="2"/>
      <c r="G747" s="2"/>
      <c r="H747" s="24"/>
      <c r="I747" s="26"/>
      <c r="L747" s="13"/>
      <c r="O747" s="116"/>
      <c r="P747" s="133"/>
      <c r="Q747" s="133"/>
      <c r="R747" s="3"/>
      <c r="S747" s="3"/>
    </row>
    <row r="748" spans="6:19" s="1" customFormat="1" x14ac:dyDescent="0.2">
      <c r="F748" s="2"/>
      <c r="G748" s="2"/>
      <c r="H748" s="24"/>
      <c r="I748" s="26"/>
      <c r="L748" s="13"/>
      <c r="O748" s="116"/>
      <c r="P748" s="133"/>
      <c r="Q748" s="133"/>
      <c r="R748" s="3"/>
      <c r="S748" s="3"/>
    </row>
    <row r="749" spans="6:19" s="1" customFormat="1" x14ac:dyDescent="0.2">
      <c r="F749" s="2"/>
      <c r="G749" s="2"/>
      <c r="H749" s="24"/>
      <c r="I749" s="26"/>
      <c r="L749" s="13"/>
      <c r="O749" s="116"/>
      <c r="P749" s="133"/>
      <c r="Q749" s="133"/>
      <c r="R749" s="3"/>
      <c r="S749" s="3"/>
    </row>
    <row r="750" spans="6:19" s="1" customFormat="1" x14ac:dyDescent="0.2">
      <c r="F750" s="2"/>
      <c r="G750" s="2"/>
      <c r="H750" s="24"/>
      <c r="I750" s="26"/>
      <c r="L750" s="13"/>
      <c r="O750" s="116"/>
      <c r="P750" s="133"/>
      <c r="Q750" s="133"/>
      <c r="R750" s="3"/>
      <c r="S750" s="3"/>
    </row>
    <row r="751" spans="6:19" s="1" customFormat="1" x14ac:dyDescent="0.2">
      <c r="F751" s="2"/>
      <c r="G751" s="2"/>
      <c r="H751" s="24"/>
      <c r="I751" s="26"/>
      <c r="L751" s="13"/>
      <c r="O751" s="116"/>
      <c r="P751" s="133"/>
      <c r="Q751" s="133"/>
      <c r="R751" s="3"/>
      <c r="S751" s="3"/>
    </row>
    <row r="752" spans="6:19" s="1" customFormat="1" x14ac:dyDescent="0.2">
      <c r="F752" s="2"/>
      <c r="G752" s="2"/>
      <c r="H752" s="24"/>
      <c r="I752" s="26"/>
      <c r="L752" s="13"/>
      <c r="O752" s="116"/>
      <c r="P752" s="133"/>
      <c r="Q752" s="133"/>
      <c r="R752" s="3"/>
      <c r="S752" s="3"/>
    </row>
    <row r="753" spans="6:19" s="1" customFormat="1" x14ac:dyDescent="0.2">
      <c r="F753" s="2"/>
      <c r="G753" s="2"/>
      <c r="H753" s="24"/>
      <c r="I753" s="26"/>
      <c r="L753" s="13"/>
      <c r="O753" s="116"/>
      <c r="P753" s="133"/>
      <c r="Q753" s="133"/>
      <c r="R753" s="3"/>
      <c r="S753" s="3"/>
    </row>
    <row r="754" spans="6:19" s="1" customFormat="1" x14ac:dyDescent="0.2">
      <c r="F754" s="2"/>
      <c r="G754" s="2"/>
      <c r="H754" s="24"/>
      <c r="I754" s="26"/>
      <c r="L754" s="13"/>
      <c r="O754" s="116"/>
      <c r="P754" s="133"/>
      <c r="Q754" s="133"/>
      <c r="R754" s="3"/>
      <c r="S754" s="3"/>
    </row>
    <row r="755" spans="6:19" s="1" customFormat="1" x14ac:dyDescent="0.2">
      <c r="F755" s="2"/>
      <c r="G755" s="2"/>
      <c r="H755" s="24"/>
      <c r="I755" s="26"/>
      <c r="L755" s="13"/>
      <c r="O755" s="116"/>
      <c r="P755" s="133"/>
      <c r="Q755" s="133"/>
      <c r="R755" s="3"/>
      <c r="S755" s="3"/>
    </row>
    <row r="756" spans="6:19" s="1" customFormat="1" x14ac:dyDescent="0.2">
      <c r="F756" s="2"/>
      <c r="G756" s="2"/>
      <c r="H756" s="24"/>
      <c r="I756" s="26"/>
      <c r="L756" s="13"/>
      <c r="O756" s="116"/>
      <c r="P756" s="133"/>
      <c r="Q756" s="133"/>
      <c r="R756" s="3"/>
      <c r="S756" s="3"/>
    </row>
    <row r="757" spans="6:19" s="1" customFormat="1" x14ac:dyDescent="0.2">
      <c r="F757" s="2"/>
      <c r="G757" s="2"/>
      <c r="H757" s="24"/>
      <c r="I757" s="26"/>
      <c r="L757" s="13"/>
      <c r="O757" s="116"/>
      <c r="P757" s="133"/>
      <c r="Q757" s="133"/>
      <c r="R757" s="3"/>
      <c r="S757" s="3"/>
    </row>
    <row r="758" spans="6:19" s="1" customFormat="1" x14ac:dyDescent="0.2">
      <c r="F758" s="2"/>
      <c r="G758" s="2"/>
      <c r="H758" s="24"/>
      <c r="I758" s="26"/>
      <c r="L758" s="13"/>
      <c r="O758" s="116"/>
      <c r="P758" s="133"/>
      <c r="Q758" s="133"/>
      <c r="R758" s="3"/>
      <c r="S758" s="3"/>
    </row>
    <row r="759" spans="6:19" s="1" customFormat="1" x14ac:dyDescent="0.2">
      <c r="F759" s="2"/>
      <c r="G759" s="2"/>
      <c r="H759" s="24"/>
      <c r="I759" s="26"/>
      <c r="L759" s="13"/>
      <c r="O759" s="116"/>
      <c r="P759" s="133"/>
      <c r="Q759" s="133"/>
      <c r="R759" s="3"/>
      <c r="S759" s="3"/>
    </row>
    <row r="760" spans="6:19" s="1" customFormat="1" x14ac:dyDescent="0.2">
      <c r="F760" s="2"/>
      <c r="G760" s="2"/>
      <c r="H760" s="24"/>
      <c r="I760" s="26"/>
      <c r="L760" s="13"/>
      <c r="O760" s="116"/>
      <c r="P760" s="133"/>
      <c r="Q760" s="133"/>
      <c r="R760" s="3"/>
      <c r="S760" s="3"/>
    </row>
    <row r="761" spans="6:19" s="1" customFormat="1" x14ac:dyDescent="0.2">
      <c r="F761" s="2"/>
      <c r="G761" s="2"/>
      <c r="H761" s="24"/>
      <c r="I761" s="26"/>
      <c r="L761" s="13"/>
      <c r="O761" s="116"/>
      <c r="P761" s="133"/>
      <c r="Q761" s="133"/>
      <c r="R761" s="3"/>
      <c r="S761" s="3"/>
    </row>
    <row r="762" spans="6:19" s="1" customFormat="1" x14ac:dyDescent="0.2">
      <c r="F762" s="2"/>
      <c r="G762" s="2"/>
      <c r="H762" s="24"/>
      <c r="I762" s="26"/>
      <c r="L762" s="13"/>
      <c r="O762" s="116"/>
      <c r="P762" s="133"/>
      <c r="Q762" s="133"/>
      <c r="R762" s="3"/>
      <c r="S762" s="3"/>
    </row>
    <row r="763" spans="6:19" s="1" customFormat="1" x14ac:dyDescent="0.2">
      <c r="F763" s="2"/>
      <c r="G763" s="2"/>
      <c r="H763" s="24"/>
      <c r="I763" s="26"/>
      <c r="L763" s="13"/>
      <c r="O763" s="116"/>
      <c r="P763" s="133"/>
      <c r="Q763" s="133"/>
      <c r="R763" s="3"/>
      <c r="S763" s="3"/>
    </row>
    <row r="764" spans="6:19" s="1" customFormat="1" x14ac:dyDescent="0.2">
      <c r="F764" s="2"/>
      <c r="G764" s="2"/>
      <c r="H764" s="24"/>
      <c r="I764" s="26"/>
      <c r="L764" s="13"/>
      <c r="O764" s="116"/>
      <c r="P764" s="133"/>
      <c r="Q764" s="133"/>
      <c r="R764" s="3"/>
      <c r="S764" s="3"/>
    </row>
    <row r="765" spans="6:19" s="1" customFormat="1" x14ac:dyDescent="0.2">
      <c r="F765" s="2"/>
      <c r="G765" s="2"/>
      <c r="H765" s="24"/>
      <c r="I765" s="26"/>
      <c r="L765" s="13"/>
      <c r="O765" s="116"/>
      <c r="P765" s="133"/>
      <c r="Q765" s="133"/>
      <c r="R765" s="3"/>
      <c r="S765" s="3"/>
    </row>
    <row r="766" spans="6:19" s="1" customFormat="1" x14ac:dyDescent="0.2">
      <c r="F766" s="2"/>
      <c r="G766" s="2"/>
      <c r="H766" s="24"/>
      <c r="I766" s="26"/>
      <c r="L766" s="13"/>
      <c r="O766" s="116"/>
      <c r="P766" s="133"/>
      <c r="Q766" s="133"/>
      <c r="R766" s="3"/>
      <c r="S766" s="3"/>
    </row>
    <row r="767" spans="6:19" s="1" customFormat="1" x14ac:dyDescent="0.2">
      <c r="F767" s="2"/>
      <c r="G767" s="2"/>
      <c r="H767" s="24"/>
      <c r="I767" s="26"/>
      <c r="L767" s="13"/>
      <c r="O767" s="116"/>
      <c r="P767" s="133"/>
      <c r="Q767" s="133"/>
      <c r="R767" s="3"/>
      <c r="S767" s="3"/>
    </row>
    <row r="768" spans="6:19" s="1" customFormat="1" x14ac:dyDescent="0.2">
      <c r="F768" s="2"/>
      <c r="G768" s="2"/>
      <c r="H768" s="24"/>
      <c r="I768" s="26"/>
      <c r="L768" s="13"/>
      <c r="O768" s="116"/>
      <c r="P768" s="133"/>
      <c r="Q768" s="133"/>
      <c r="R768" s="3"/>
      <c r="S768" s="3"/>
    </row>
    <row r="769" spans="6:19" s="1" customFormat="1" x14ac:dyDescent="0.2">
      <c r="F769" s="2"/>
      <c r="G769" s="2"/>
      <c r="H769" s="24"/>
      <c r="I769" s="26"/>
      <c r="L769" s="13"/>
      <c r="O769" s="116"/>
      <c r="P769" s="133"/>
      <c r="Q769" s="133"/>
      <c r="R769" s="3"/>
      <c r="S769" s="3"/>
    </row>
    <row r="770" spans="6:19" s="1" customFormat="1" x14ac:dyDescent="0.2">
      <c r="F770" s="2"/>
      <c r="G770" s="2"/>
      <c r="H770" s="24"/>
      <c r="I770" s="26"/>
      <c r="L770" s="13"/>
      <c r="O770" s="116"/>
      <c r="P770" s="133"/>
      <c r="Q770" s="133"/>
      <c r="R770" s="3"/>
      <c r="S770" s="3"/>
    </row>
    <row r="771" spans="6:19" s="1" customFormat="1" x14ac:dyDescent="0.2">
      <c r="F771" s="2"/>
      <c r="G771" s="2"/>
      <c r="H771" s="24"/>
      <c r="I771" s="26"/>
      <c r="L771" s="13"/>
      <c r="O771" s="116"/>
      <c r="P771" s="133"/>
      <c r="Q771" s="133"/>
      <c r="R771" s="3"/>
      <c r="S771" s="3"/>
    </row>
    <row r="772" spans="6:19" s="1" customFormat="1" x14ac:dyDescent="0.2">
      <c r="F772" s="2"/>
      <c r="G772" s="2"/>
      <c r="H772" s="24"/>
      <c r="I772" s="26"/>
      <c r="L772" s="13"/>
      <c r="O772" s="116"/>
      <c r="P772" s="133"/>
      <c r="Q772" s="133"/>
      <c r="R772" s="3"/>
      <c r="S772" s="3"/>
    </row>
    <row r="773" spans="6:19" s="1" customFormat="1" x14ac:dyDescent="0.2">
      <c r="F773" s="2"/>
      <c r="G773" s="2"/>
      <c r="H773" s="24"/>
      <c r="I773" s="26"/>
      <c r="L773" s="13"/>
      <c r="O773" s="116"/>
      <c r="P773" s="133"/>
      <c r="Q773" s="133"/>
      <c r="R773" s="3"/>
      <c r="S773" s="3"/>
    </row>
    <row r="774" spans="6:19" s="1" customFormat="1" x14ac:dyDescent="0.2">
      <c r="F774" s="2"/>
      <c r="G774" s="2"/>
      <c r="H774" s="24"/>
      <c r="I774" s="26"/>
      <c r="L774" s="13"/>
      <c r="O774" s="116"/>
      <c r="P774" s="133"/>
      <c r="Q774" s="133"/>
      <c r="R774" s="3"/>
      <c r="S774" s="3"/>
    </row>
    <row r="775" spans="6:19" s="1" customFormat="1" x14ac:dyDescent="0.2">
      <c r="F775" s="2"/>
      <c r="G775" s="2"/>
      <c r="H775" s="24"/>
      <c r="I775" s="26"/>
      <c r="L775" s="13"/>
      <c r="O775" s="116"/>
      <c r="P775" s="133"/>
      <c r="Q775" s="133"/>
      <c r="R775" s="3"/>
      <c r="S775" s="3"/>
    </row>
    <row r="776" spans="6:19" s="1" customFormat="1" x14ac:dyDescent="0.2">
      <c r="F776" s="2"/>
      <c r="G776" s="2"/>
      <c r="H776" s="24"/>
      <c r="I776" s="26"/>
      <c r="L776" s="13"/>
      <c r="O776" s="116"/>
      <c r="P776" s="133"/>
      <c r="Q776" s="133"/>
      <c r="R776" s="3"/>
      <c r="S776" s="3"/>
    </row>
    <row r="777" spans="6:19" s="1" customFormat="1" x14ac:dyDescent="0.2">
      <c r="F777" s="2"/>
      <c r="G777" s="2"/>
      <c r="H777" s="24"/>
      <c r="I777" s="26"/>
      <c r="L777" s="13"/>
      <c r="O777" s="116"/>
      <c r="P777" s="133"/>
      <c r="Q777" s="133"/>
      <c r="R777" s="3"/>
      <c r="S777" s="3"/>
    </row>
    <row r="778" spans="6:19" s="1" customFormat="1" x14ac:dyDescent="0.2">
      <c r="F778" s="2"/>
      <c r="G778" s="2"/>
      <c r="H778" s="24"/>
      <c r="I778" s="26"/>
      <c r="L778" s="13"/>
      <c r="O778" s="116"/>
      <c r="P778" s="133"/>
      <c r="Q778" s="133"/>
      <c r="R778" s="3"/>
      <c r="S778" s="3"/>
    </row>
    <row r="779" spans="6:19" s="1" customFormat="1" x14ac:dyDescent="0.2">
      <c r="F779" s="2"/>
      <c r="G779" s="2"/>
      <c r="H779" s="24"/>
      <c r="I779" s="26"/>
      <c r="L779" s="13"/>
      <c r="O779" s="116"/>
      <c r="P779" s="133"/>
      <c r="Q779" s="133"/>
      <c r="R779" s="3"/>
      <c r="S779" s="3"/>
    </row>
    <row r="780" spans="6:19" s="1" customFormat="1" x14ac:dyDescent="0.2">
      <c r="F780" s="2"/>
      <c r="G780" s="2"/>
      <c r="H780" s="24"/>
      <c r="I780" s="26"/>
      <c r="L780" s="13"/>
      <c r="O780" s="116"/>
      <c r="P780" s="133"/>
      <c r="Q780" s="133"/>
      <c r="R780" s="3"/>
      <c r="S780" s="3"/>
    </row>
    <row r="781" spans="6:19" s="1" customFormat="1" x14ac:dyDescent="0.2">
      <c r="F781" s="2"/>
      <c r="G781" s="2"/>
      <c r="H781" s="24"/>
      <c r="I781" s="26"/>
      <c r="L781" s="13"/>
      <c r="O781" s="116"/>
      <c r="P781" s="133"/>
      <c r="Q781" s="133"/>
      <c r="R781" s="3"/>
      <c r="S781" s="3"/>
    </row>
    <row r="782" spans="6:19" s="1" customFormat="1" x14ac:dyDescent="0.2">
      <c r="F782" s="2"/>
      <c r="G782" s="2"/>
      <c r="H782" s="24"/>
      <c r="I782" s="26"/>
      <c r="L782" s="13"/>
      <c r="O782" s="116"/>
      <c r="P782" s="133"/>
      <c r="Q782" s="133"/>
      <c r="R782" s="3"/>
      <c r="S782" s="3"/>
    </row>
    <row r="783" spans="6:19" s="1" customFormat="1" x14ac:dyDescent="0.2">
      <c r="F783" s="2"/>
      <c r="G783" s="2"/>
      <c r="H783" s="24"/>
      <c r="I783" s="26"/>
      <c r="L783" s="13"/>
      <c r="O783" s="116"/>
      <c r="P783" s="133"/>
      <c r="Q783" s="133"/>
      <c r="R783" s="3"/>
      <c r="S783" s="3"/>
    </row>
    <row r="784" spans="6:19" s="1" customFormat="1" x14ac:dyDescent="0.2">
      <c r="F784" s="2"/>
      <c r="G784" s="2"/>
      <c r="H784" s="24"/>
      <c r="I784" s="26"/>
      <c r="L784" s="13"/>
      <c r="O784" s="116"/>
      <c r="P784" s="133"/>
      <c r="Q784" s="133"/>
      <c r="R784" s="3"/>
      <c r="S784" s="3"/>
    </row>
    <row r="785" spans="6:19" s="1" customFormat="1" x14ac:dyDescent="0.2">
      <c r="F785" s="2"/>
      <c r="G785" s="2"/>
      <c r="H785" s="24"/>
      <c r="I785" s="26"/>
      <c r="L785" s="13"/>
      <c r="O785" s="116"/>
      <c r="P785" s="133"/>
      <c r="Q785" s="133"/>
      <c r="R785" s="3"/>
      <c r="S785" s="3"/>
    </row>
    <row r="786" spans="6:19" s="1" customFormat="1" x14ac:dyDescent="0.2">
      <c r="F786" s="2"/>
      <c r="G786" s="2"/>
      <c r="H786" s="24"/>
      <c r="I786" s="26"/>
      <c r="L786" s="13"/>
      <c r="O786" s="116"/>
      <c r="P786" s="133"/>
      <c r="Q786" s="133"/>
      <c r="R786" s="3"/>
      <c r="S786" s="3"/>
    </row>
    <row r="787" spans="6:19" s="1" customFormat="1" x14ac:dyDescent="0.2">
      <c r="F787" s="2"/>
      <c r="G787" s="2"/>
      <c r="H787" s="24"/>
      <c r="I787" s="26"/>
      <c r="L787" s="13"/>
      <c r="O787" s="116"/>
      <c r="P787" s="133"/>
      <c r="Q787" s="133"/>
      <c r="R787" s="3"/>
      <c r="S787" s="3"/>
    </row>
    <row r="788" spans="6:19" s="1" customFormat="1" x14ac:dyDescent="0.2">
      <c r="F788" s="2"/>
      <c r="G788" s="2"/>
      <c r="H788" s="24"/>
      <c r="I788" s="26"/>
      <c r="L788" s="13"/>
      <c r="O788" s="116"/>
      <c r="P788" s="133"/>
      <c r="Q788" s="133"/>
      <c r="R788" s="3"/>
      <c r="S788" s="3"/>
    </row>
    <row r="789" spans="6:19" s="1" customFormat="1" x14ac:dyDescent="0.2">
      <c r="F789" s="2"/>
      <c r="G789" s="2"/>
      <c r="H789" s="24"/>
      <c r="I789" s="26"/>
      <c r="L789" s="13"/>
      <c r="O789" s="116"/>
      <c r="P789" s="133"/>
      <c r="Q789" s="133"/>
      <c r="R789" s="3"/>
      <c r="S789" s="3"/>
    </row>
    <row r="790" spans="6:19" s="1" customFormat="1" x14ac:dyDescent="0.2">
      <c r="F790" s="2"/>
      <c r="G790" s="2"/>
      <c r="H790" s="24"/>
      <c r="I790" s="26"/>
      <c r="L790" s="13"/>
      <c r="O790" s="116"/>
      <c r="P790" s="133"/>
      <c r="Q790" s="133"/>
      <c r="R790" s="3"/>
      <c r="S790" s="3"/>
    </row>
    <row r="791" spans="6:19" s="1" customFormat="1" x14ac:dyDescent="0.2">
      <c r="F791" s="2"/>
      <c r="G791" s="2"/>
      <c r="H791" s="24"/>
      <c r="I791" s="26"/>
      <c r="L791" s="13"/>
      <c r="O791" s="116"/>
      <c r="P791" s="133"/>
      <c r="Q791" s="133"/>
      <c r="R791" s="3"/>
      <c r="S791" s="3"/>
    </row>
    <row r="792" spans="6:19" s="1" customFormat="1" x14ac:dyDescent="0.2">
      <c r="F792" s="2"/>
      <c r="G792" s="2"/>
      <c r="H792" s="24"/>
      <c r="I792" s="26"/>
      <c r="L792" s="13"/>
      <c r="O792" s="116"/>
      <c r="P792" s="133"/>
      <c r="Q792" s="133"/>
      <c r="R792" s="3"/>
      <c r="S792" s="3"/>
    </row>
    <row r="793" spans="6:19" s="1" customFormat="1" x14ac:dyDescent="0.2">
      <c r="F793" s="2"/>
      <c r="G793" s="2"/>
      <c r="H793" s="24"/>
      <c r="I793" s="26"/>
      <c r="L793" s="13"/>
      <c r="O793" s="116"/>
      <c r="P793" s="133"/>
      <c r="Q793" s="133"/>
      <c r="R793" s="3"/>
      <c r="S793" s="3"/>
    </row>
    <row r="794" spans="6:19" s="1" customFormat="1" x14ac:dyDescent="0.2">
      <c r="F794" s="2"/>
      <c r="G794" s="2"/>
      <c r="H794" s="24"/>
      <c r="I794" s="26"/>
      <c r="L794" s="13"/>
      <c r="O794" s="116"/>
      <c r="P794" s="133"/>
      <c r="Q794" s="133"/>
      <c r="R794" s="3"/>
      <c r="S794" s="3"/>
    </row>
    <row r="795" spans="6:19" s="1" customFormat="1" x14ac:dyDescent="0.2">
      <c r="F795" s="2"/>
      <c r="G795" s="2"/>
      <c r="H795" s="24"/>
      <c r="I795" s="26"/>
      <c r="L795" s="13"/>
      <c r="O795" s="116"/>
      <c r="P795" s="133"/>
      <c r="Q795" s="133"/>
      <c r="R795" s="3"/>
      <c r="S795" s="3"/>
    </row>
    <row r="796" spans="6:19" s="1" customFormat="1" x14ac:dyDescent="0.2">
      <c r="F796" s="2"/>
      <c r="G796" s="2"/>
      <c r="H796" s="24"/>
      <c r="I796" s="26"/>
      <c r="L796" s="13"/>
      <c r="O796" s="116"/>
      <c r="P796" s="133"/>
      <c r="Q796" s="133"/>
      <c r="R796" s="3"/>
      <c r="S796" s="3"/>
    </row>
    <row r="797" spans="6:19" s="1" customFormat="1" x14ac:dyDescent="0.2">
      <c r="F797" s="2"/>
      <c r="G797" s="2"/>
      <c r="H797" s="24"/>
      <c r="I797" s="26"/>
      <c r="L797" s="13"/>
      <c r="O797" s="116"/>
      <c r="P797" s="133"/>
      <c r="Q797" s="133"/>
      <c r="R797" s="3"/>
      <c r="S797" s="3"/>
    </row>
    <row r="798" spans="6:19" s="1" customFormat="1" x14ac:dyDescent="0.2">
      <c r="F798" s="2"/>
      <c r="G798" s="2"/>
      <c r="H798" s="24"/>
      <c r="I798" s="26"/>
      <c r="L798" s="13"/>
      <c r="O798" s="116"/>
      <c r="P798" s="133"/>
      <c r="Q798" s="133"/>
      <c r="R798" s="3"/>
      <c r="S798" s="3"/>
    </row>
    <row r="799" spans="6:19" s="1" customFormat="1" x14ac:dyDescent="0.2">
      <c r="F799" s="2"/>
      <c r="G799" s="2"/>
      <c r="H799" s="24"/>
      <c r="I799" s="26"/>
      <c r="L799" s="13"/>
      <c r="O799" s="116"/>
      <c r="P799" s="133"/>
      <c r="Q799" s="133"/>
      <c r="R799" s="3"/>
      <c r="S799" s="3"/>
    </row>
    <row r="800" spans="6:19" s="1" customFormat="1" x14ac:dyDescent="0.2">
      <c r="F800" s="2"/>
      <c r="G800" s="2"/>
      <c r="H800" s="24"/>
      <c r="I800" s="26"/>
      <c r="L800" s="13"/>
      <c r="O800" s="116"/>
      <c r="P800" s="133"/>
      <c r="Q800" s="133"/>
      <c r="R800" s="3"/>
      <c r="S800" s="3"/>
    </row>
    <row r="801" spans="6:19" s="1" customFormat="1" x14ac:dyDescent="0.2">
      <c r="F801" s="2"/>
      <c r="G801" s="2"/>
      <c r="H801" s="24"/>
      <c r="I801" s="26"/>
      <c r="L801" s="13"/>
      <c r="O801" s="116"/>
      <c r="P801" s="133"/>
      <c r="Q801" s="133"/>
      <c r="R801" s="3"/>
      <c r="S801" s="3"/>
    </row>
    <row r="802" spans="6:19" s="1" customFormat="1" x14ac:dyDescent="0.2">
      <c r="F802" s="2"/>
      <c r="G802" s="2"/>
      <c r="H802" s="24"/>
      <c r="I802" s="26"/>
      <c r="L802" s="13"/>
      <c r="O802" s="116"/>
      <c r="P802" s="133"/>
      <c r="Q802" s="133"/>
      <c r="R802" s="3"/>
      <c r="S802" s="3"/>
    </row>
    <row r="803" spans="6:19" s="1" customFormat="1" x14ac:dyDescent="0.2">
      <c r="F803" s="2"/>
      <c r="G803" s="2"/>
      <c r="H803" s="24"/>
      <c r="I803" s="26"/>
      <c r="L803" s="13"/>
      <c r="O803" s="116"/>
      <c r="P803" s="133"/>
      <c r="Q803" s="133"/>
      <c r="R803" s="3"/>
      <c r="S803" s="3"/>
    </row>
    <row r="804" spans="6:19" s="1" customFormat="1" x14ac:dyDescent="0.2">
      <c r="F804" s="2"/>
      <c r="G804" s="2"/>
      <c r="H804" s="24"/>
      <c r="I804" s="26"/>
      <c r="L804" s="13"/>
      <c r="O804" s="116"/>
      <c r="P804" s="133"/>
      <c r="Q804" s="133"/>
      <c r="R804" s="3"/>
      <c r="S804" s="3"/>
    </row>
    <row r="805" spans="6:19" s="1" customFormat="1" x14ac:dyDescent="0.2">
      <c r="F805" s="2"/>
      <c r="G805" s="2"/>
      <c r="H805" s="24"/>
      <c r="I805" s="26"/>
      <c r="L805" s="13"/>
      <c r="O805" s="116"/>
      <c r="P805" s="133"/>
      <c r="Q805" s="133"/>
      <c r="R805" s="3"/>
      <c r="S805" s="3"/>
    </row>
    <row r="806" spans="6:19" s="1" customFormat="1" x14ac:dyDescent="0.2">
      <c r="F806" s="2"/>
      <c r="G806" s="2"/>
      <c r="H806" s="24"/>
      <c r="I806" s="26"/>
      <c r="L806" s="13"/>
      <c r="O806" s="116"/>
      <c r="P806" s="133"/>
      <c r="Q806" s="133"/>
      <c r="R806" s="3"/>
      <c r="S806" s="3"/>
    </row>
    <row r="807" spans="6:19" s="1" customFormat="1" x14ac:dyDescent="0.2">
      <c r="F807" s="2"/>
      <c r="G807" s="2"/>
      <c r="H807" s="24"/>
      <c r="I807" s="26"/>
      <c r="L807" s="13"/>
      <c r="O807" s="116"/>
      <c r="P807" s="133"/>
      <c r="Q807" s="133"/>
      <c r="R807" s="3"/>
      <c r="S807" s="3"/>
    </row>
    <row r="808" spans="6:19" s="1" customFormat="1" x14ac:dyDescent="0.2">
      <c r="F808" s="2"/>
      <c r="G808" s="2"/>
      <c r="H808" s="24"/>
      <c r="I808" s="26"/>
      <c r="L808" s="13"/>
      <c r="O808" s="116"/>
      <c r="P808" s="133"/>
      <c r="Q808" s="133"/>
      <c r="R808" s="3"/>
      <c r="S808" s="3"/>
    </row>
    <row r="809" spans="6:19" s="1" customFormat="1" x14ac:dyDescent="0.2">
      <c r="F809" s="2"/>
      <c r="G809" s="2"/>
      <c r="H809" s="24"/>
      <c r="I809" s="26"/>
      <c r="L809" s="13"/>
      <c r="O809" s="116"/>
      <c r="P809" s="133"/>
      <c r="Q809" s="133"/>
      <c r="R809" s="3"/>
      <c r="S809" s="3"/>
    </row>
    <row r="810" spans="6:19" s="1" customFormat="1" x14ac:dyDescent="0.2">
      <c r="F810" s="2"/>
      <c r="G810" s="2"/>
      <c r="H810" s="24"/>
      <c r="I810" s="26"/>
      <c r="L810" s="13"/>
      <c r="O810" s="116"/>
      <c r="P810" s="133"/>
      <c r="Q810" s="133"/>
      <c r="R810" s="3"/>
      <c r="S810" s="3"/>
    </row>
    <row r="811" spans="6:19" s="1" customFormat="1" x14ac:dyDescent="0.2">
      <c r="F811" s="2"/>
      <c r="G811" s="2"/>
      <c r="H811" s="24"/>
      <c r="I811" s="26"/>
      <c r="L811" s="13"/>
      <c r="O811" s="116"/>
      <c r="P811" s="133"/>
      <c r="Q811" s="133"/>
      <c r="R811" s="3"/>
      <c r="S811" s="3"/>
    </row>
    <row r="812" spans="6:19" s="1" customFormat="1" x14ac:dyDescent="0.2">
      <c r="F812" s="2"/>
      <c r="G812" s="2"/>
      <c r="H812" s="24"/>
      <c r="I812" s="26"/>
      <c r="L812" s="13"/>
      <c r="O812" s="116"/>
      <c r="P812" s="133"/>
      <c r="Q812" s="133"/>
      <c r="R812" s="3"/>
      <c r="S812" s="3"/>
    </row>
    <row r="813" spans="6:19" s="1" customFormat="1" x14ac:dyDescent="0.2">
      <c r="F813" s="2"/>
      <c r="G813" s="2"/>
      <c r="H813" s="24"/>
      <c r="I813" s="26"/>
      <c r="L813" s="13"/>
      <c r="O813" s="116"/>
      <c r="P813" s="133"/>
      <c r="Q813" s="133"/>
      <c r="R813" s="3"/>
      <c r="S813" s="3"/>
    </row>
    <row r="814" spans="6:19" s="1" customFormat="1" x14ac:dyDescent="0.2">
      <c r="F814" s="2"/>
      <c r="G814" s="2"/>
      <c r="H814" s="24"/>
      <c r="I814" s="26"/>
      <c r="L814" s="13"/>
      <c r="O814" s="116"/>
      <c r="P814" s="133"/>
      <c r="Q814" s="133"/>
      <c r="R814" s="3"/>
      <c r="S814" s="3"/>
    </row>
    <row r="815" spans="6:19" s="1" customFormat="1" x14ac:dyDescent="0.2">
      <c r="F815" s="2"/>
      <c r="G815" s="2"/>
      <c r="H815" s="24"/>
      <c r="I815" s="26"/>
      <c r="L815" s="13"/>
      <c r="O815" s="116"/>
      <c r="P815" s="133"/>
      <c r="Q815" s="133"/>
      <c r="R815" s="3"/>
      <c r="S815" s="3"/>
    </row>
    <row r="816" spans="6:19" s="1" customFormat="1" x14ac:dyDescent="0.2">
      <c r="F816" s="2"/>
      <c r="G816" s="2"/>
      <c r="H816" s="24"/>
      <c r="I816" s="26"/>
      <c r="L816" s="13"/>
      <c r="O816" s="116"/>
      <c r="P816" s="133"/>
      <c r="Q816" s="133"/>
      <c r="R816" s="3"/>
      <c r="S816" s="3"/>
    </row>
    <row r="817" spans="6:19" s="1" customFormat="1" x14ac:dyDescent="0.2">
      <c r="F817" s="2"/>
      <c r="G817" s="2"/>
      <c r="H817" s="24"/>
      <c r="I817" s="26"/>
      <c r="L817" s="13"/>
      <c r="O817" s="116"/>
      <c r="P817" s="133"/>
      <c r="Q817" s="133"/>
      <c r="R817" s="3"/>
      <c r="S817" s="3"/>
    </row>
    <row r="818" spans="6:19" s="1" customFormat="1" x14ac:dyDescent="0.2">
      <c r="F818" s="2"/>
      <c r="G818" s="2"/>
      <c r="H818" s="24"/>
      <c r="I818" s="26"/>
      <c r="L818" s="13"/>
      <c r="O818" s="116"/>
      <c r="P818" s="133"/>
      <c r="Q818" s="133"/>
      <c r="R818" s="3"/>
      <c r="S818" s="3"/>
    </row>
    <row r="819" spans="6:19" s="1" customFormat="1" x14ac:dyDescent="0.2">
      <c r="F819" s="2"/>
      <c r="G819" s="2"/>
      <c r="H819" s="24"/>
      <c r="I819" s="26"/>
      <c r="L819" s="13"/>
      <c r="O819" s="116"/>
      <c r="P819" s="133"/>
      <c r="Q819" s="133"/>
      <c r="R819" s="3"/>
      <c r="S819" s="3"/>
    </row>
    <row r="820" spans="6:19" s="1" customFormat="1" x14ac:dyDescent="0.2">
      <c r="F820" s="2"/>
      <c r="G820" s="2"/>
      <c r="H820" s="24"/>
      <c r="I820" s="26"/>
      <c r="L820" s="13"/>
      <c r="O820" s="116"/>
      <c r="P820" s="133"/>
      <c r="Q820" s="133"/>
      <c r="R820" s="3"/>
      <c r="S820" s="3"/>
    </row>
    <row r="821" spans="6:19" s="1" customFormat="1" x14ac:dyDescent="0.2">
      <c r="F821" s="2"/>
      <c r="G821" s="2"/>
      <c r="H821" s="24"/>
      <c r="I821" s="26"/>
      <c r="L821" s="13"/>
      <c r="O821" s="116"/>
      <c r="P821" s="133"/>
      <c r="Q821" s="133"/>
      <c r="R821" s="3"/>
      <c r="S821" s="3"/>
    </row>
    <row r="822" spans="6:19" s="1" customFormat="1" x14ac:dyDescent="0.2">
      <c r="F822" s="2"/>
      <c r="G822" s="2"/>
      <c r="H822" s="24"/>
      <c r="I822" s="26"/>
      <c r="L822" s="13"/>
      <c r="O822" s="116"/>
      <c r="P822" s="133"/>
      <c r="Q822" s="133"/>
      <c r="R822" s="3"/>
      <c r="S822" s="3"/>
    </row>
    <row r="823" spans="6:19" s="1" customFormat="1" x14ac:dyDescent="0.2">
      <c r="F823" s="2"/>
      <c r="G823" s="2"/>
      <c r="H823" s="24"/>
      <c r="I823" s="26"/>
      <c r="L823" s="13"/>
      <c r="O823" s="116"/>
      <c r="P823" s="133"/>
      <c r="Q823" s="133"/>
      <c r="R823" s="3"/>
      <c r="S823" s="3"/>
    </row>
    <row r="824" spans="6:19" s="1" customFormat="1" x14ac:dyDescent="0.2">
      <c r="F824" s="2"/>
      <c r="G824" s="2"/>
      <c r="H824" s="24"/>
      <c r="I824" s="26"/>
      <c r="L824" s="13"/>
      <c r="O824" s="116"/>
      <c r="P824" s="133"/>
      <c r="Q824" s="133"/>
      <c r="R824" s="3"/>
      <c r="S824" s="3"/>
    </row>
    <row r="825" spans="6:19" s="1" customFormat="1" x14ac:dyDescent="0.2">
      <c r="F825" s="2"/>
      <c r="G825" s="2"/>
      <c r="H825" s="24"/>
      <c r="I825" s="26"/>
      <c r="L825" s="13"/>
      <c r="O825" s="116"/>
      <c r="P825" s="133"/>
      <c r="Q825" s="133"/>
      <c r="R825" s="3"/>
      <c r="S825" s="3"/>
    </row>
    <row r="826" spans="6:19" s="1" customFormat="1" x14ac:dyDescent="0.2">
      <c r="F826" s="2"/>
      <c r="G826" s="2"/>
      <c r="H826" s="24"/>
      <c r="I826" s="26"/>
      <c r="L826" s="13"/>
      <c r="O826" s="116"/>
      <c r="P826" s="133"/>
      <c r="Q826" s="133"/>
      <c r="R826" s="3"/>
      <c r="S826" s="3"/>
    </row>
    <row r="827" spans="6:19" s="1" customFormat="1" x14ac:dyDescent="0.2">
      <c r="F827" s="2"/>
      <c r="G827" s="2"/>
      <c r="H827" s="24"/>
      <c r="I827" s="26"/>
      <c r="L827" s="13"/>
      <c r="O827" s="116"/>
      <c r="P827" s="133"/>
      <c r="Q827" s="133"/>
      <c r="R827" s="3"/>
      <c r="S827" s="3"/>
    </row>
    <row r="828" spans="6:19" s="1" customFormat="1" x14ac:dyDescent="0.2">
      <c r="F828" s="2"/>
      <c r="G828" s="2"/>
      <c r="H828" s="24"/>
      <c r="I828" s="26"/>
      <c r="L828" s="13"/>
      <c r="O828" s="116"/>
      <c r="P828" s="133"/>
      <c r="Q828" s="133"/>
      <c r="R828" s="3"/>
      <c r="S828" s="3"/>
    </row>
    <row r="829" spans="6:19" s="1" customFormat="1" x14ac:dyDescent="0.2">
      <c r="F829" s="2"/>
      <c r="G829" s="2"/>
      <c r="H829" s="24"/>
      <c r="I829" s="26"/>
      <c r="L829" s="13"/>
      <c r="O829" s="116"/>
      <c r="P829" s="133"/>
      <c r="Q829" s="133"/>
      <c r="R829" s="3"/>
      <c r="S829" s="3"/>
    </row>
    <row r="830" spans="6:19" s="1" customFormat="1" x14ac:dyDescent="0.2">
      <c r="F830" s="2"/>
      <c r="G830" s="2"/>
      <c r="H830" s="24"/>
      <c r="I830" s="26"/>
      <c r="L830" s="13"/>
      <c r="O830" s="116"/>
      <c r="P830" s="133"/>
      <c r="Q830" s="133"/>
      <c r="R830" s="3"/>
      <c r="S830" s="3"/>
    </row>
    <row r="831" spans="6:19" s="1" customFormat="1" x14ac:dyDescent="0.2">
      <c r="F831" s="2"/>
      <c r="G831" s="2"/>
      <c r="H831" s="24"/>
      <c r="I831" s="26"/>
      <c r="L831" s="13"/>
      <c r="O831" s="116"/>
      <c r="P831" s="133"/>
      <c r="Q831" s="133"/>
      <c r="R831" s="3"/>
      <c r="S831" s="3"/>
    </row>
    <row r="832" spans="6:19" s="1" customFormat="1" x14ac:dyDescent="0.2">
      <c r="F832" s="2"/>
      <c r="G832" s="2"/>
      <c r="H832" s="24"/>
      <c r="I832" s="26"/>
      <c r="L832" s="13"/>
      <c r="O832" s="116"/>
      <c r="P832" s="133"/>
      <c r="Q832" s="133"/>
      <c r="R832" s="3"/>
      <c r="S832" s="3"/>
    </row>
    <row r="833" spans="6:19" s="1" customFormat="1" x14ac:dyDescent="0.2">
      <c r="F833" s="2"/>
      <c r="G833" s="2"/>
      <c r="H833" s="24"/>
      <c r="I833" s="26"/>
      <c r="L833" s="13"/>
      <c r="O833" s="116"/>
      <c r="P833" s="133"/>
      <c r="Q833" s="133"/>
      <c r="R833" s="3"/>
      <c r="S833" s="3"/>
    </row>
    <row r="834" spans="6:19" s="1" customFormat="1" x14ac:dyDescent="0.2">
      <c r="F834" s="2"/>
      <c r="G834" s="2"/>
      <c r="H834" s="24"/>
      <c r="I834" s="26"/>
      <c r="L834" s="13"/>
      <c r="O834" s="116"/>
      <c r="P834" s="133"/>
      <c r="Q834" s="133"/>
      <c r="R834" s="3"/>
      <c r="S834" s="3"/>
    </row>
    <row r="835" spans="6:19" s="1" customFormat="1" x14ac:dyDescent="0.2">
      <c r="F835" s="2"/>
      <c r="G835" s="2"/>
      <c r="H835" s="24"/>
      <c r="I835" s="26"/>
      <c r="L835" s="13"/>
      <c r="O835" s="116"/>
      <c r="P835" s="133"/>
      <c r="Q835" s="133"/>
      <c r="R835" s="3"/>
      <c r="S835" s="3"/>
    </row>
    <row r="836" spans="6:19" s="1" customFormat="1" x14ac:dyDescent="0.2">
      <c r="F836" s="2"/>
      <c r="G836" s="2"/>
      <c r="H836" s="24"/>
      <c r="I836" s="26"/>
      <c r="L836" s="13"/>
      <c r="O836" s="116"/>
      <c r="P836" s="133"/>
      <c r="Q836" s="133"/>
      <c r="R836" s="3"/>
      <c r="S836" s="3"/>
    </row>
    <row r="837" spans="6:19" s="1" customFormat="1" x14ac:dyDescent="0.2">
      <c r="F837" s="2"/>
      <c r="G837" s="2"/>
      <c r="H837" s="24"/>
      <c r="I837" s="26"/>
      <c r="L837" s="13"/>
      <c r="O837" s="116"/>
      <c r="P837" s="133"/>
      <c r="Q837" s="133"/>
      <c r="R837" s="3"/>
      <c r="S837" s="3"/>
    </row>
    <row r="838" spans="6:19" s="1" customFormat="1" x14ac:dyDescent="0.2">
      <c r="F838" s="2"/>
      <c r="G838" s="2"/>
      <c r="H838" s="24"/>
      <c r="I838" s="26"/>
      <c r="L838" s="13"/>
      <c r="O838" s="116"/>
      <c r="P838" s="133"/>
      <c r="Q838" s="133"/>
      <c r="R838" s="3"/>
      <c r="S838" s="3"/>
    </row>
    <row r="839" spans="6:19" s="1" customFormat="1" x14ac:dyDescent="0.2">
      <c r="F839" s="2"/>
      <c r="G839" s="2"/>
      <c r="H839" s="24"/>
      <c r="I839" s="26"/>
      <c r="L839" s="13"/>
      <c r="O839" s="116"/>
      <c r="P839" s="133"/>
      <c r="Q839" s="133"/>
      <c r="R839" s="3"/>
      <c r="S839" s="3"/>
    </row>
    <row r="840" spans="6:19" s="1" customFormat="1" x14ac:dyDescent="0.2">
      <c r="F840" s="2"/>
      <c r="G840" s="2"/>
      <c r="H840" s="24"/>
      <c r="I840" s="26"/>
      <c r="L840" s="13"/>
      <c r="O840" s="116"/>
      <c r="P840" s="133"/>
      <c r="Q840" s="133"/>
      <c r="R840" s="3"/>
      <c r="S840" s="3"/>
    </row>
    <row r="841" spans="6:19" s="1" customFormat="1" x14ac:dyDescent="0.2">
      <c r="F841" s="2"/>
      <c r="G841" s="2"/>
      <c r="H841" s="24"/>
      <c r="I841" s="26"/>
      <c r="L841" s="13"/>
      <c r="O841" s="116"/>
      <c r="P841" s="133"/>
      <c r="Q841" s="133"/>
      <c r="R841" s="3"/>
      <c r="S841" s="3"/>
    </row>
    <row r="842" spans="6:19" s="1" customFormat="1" x14ac:dyDescent="0.2">
      <c r="F842" s="2"/>
      <c r="G842" s="2"/>
      <c r="H842" s="24"/>
      <c r="I842" s="26"/>
      <c r="L842" s="13"/>
      <c r="O842" s="116"/>
      <c r="P842" s="133"/>
      <c r="Q842" s="133"/>
      <c r="R842" s="3"/>
      <c r="S842" s="3"/>
    </row>
    <row r="843" spans="6:19" s="1" customFormat="1" x14ac:dyDescent="0.2">
      <c r="F843" s="2"/>
      <c r="G843" s="2"/>
      <c r="H843" s="24"/>
      <c r="I843" s="26"/>
      <c r="L843" s="13"/>
      <c r="O843" s="116"/>
      <c r="P843" s="133"/>
      <c r="Q843" s="133"/>
      <c r="R843" s="3"/>
      <c r="S843" s="3"/>
    </row>
    <row r="844" spans="6:19" s="1" customFormat="1" x14ac:dyDescent="0.2">
      <c r="F844" s="2"/>
      <c r="G844" s="2"/>
      <c r="H844" s="24"/>
      <c r="I844" s="26"/>
      <c r="L844" s="13"/>
      <c r="O844" s="116"/>
      <c r="P844" s="133"/>
      <c r="Q844" s="133"/>
      <c r="R844" s="3"/>
      <c r="S844" s="3"/>
    </row>
    <row r="845" spans="6:19" s="1" customFormat="1" x14ac:dyDescent="0.2">
      <c r="F845" s="2"/>
      <c r="G845" s="2"/>
      <c r="H845" s="24"/>
      <c r="I845" s="26"/>
      <c r="L845" s="13"/>
      <c r="O845" s="116"/>
      <c r="P845" s="133"/>
      <c r="Q845" s="133"/>
      <c r="R845" s="3"/>
      <c r="S845" s="3"/>
    </row>
    <row r="846" spans="6:19" s="1" customFormat="1" x14ac:dyDescent="0.2">
      <c r="F846" s="2"/>
      <c r="G846" s="2"/>
      <c r="H846" s="24"/>
      <c r="I846" s="26"/>
      <c r="L846" s="13"/>
      <c r="O846" s="116"/>
      <c r="P846" s="133"/>
      <c r="Q846" s="133"/>
      <c r="R846" s="3"/>
      <c r="S846" s="3"/>
    </row>
    <row r="847" spans="6:19" s="1" customFormat="1" x14ac:dyDescent="0.2">
      <c r="F847" s="2"/>
      <c r="G847" s="2"/>
      <c r="H847" s="24"/>
      <c r="I847" s="26"/>
      <c r="L847" s="13"/>
      <c r="O847" s="116"/>
      <c r="P847" s="133"/>
      <c r="Q847" s="133"/>
      <c r="R847" s="3"/>
      <c r="S847" s="3"/>
    </row>
    <row r="848" spans="6:19" s="1" customFormat="1" x14ac:dyDescent="0.2">
      <c r="F848" s="2"/>
      <c r="G848" s="2"/>
      <c r="H848" s="24"/>
      <c r="I848" s="26"/>
      <c r="L848" s="13"/>
      <c r="O848" s="116"/>
      <c r="P848" s="133"/>
      <c r="Q848" s="133"/>
      <c r="R848" s="3"/>
      <c r="S848" s="3"/>
    </row>
    <row r="849" spans="6:19" s="1" customFormat="1" x14ac:dyDescent="0.2">
      <c r="F849" s="2"/>
      <c r="G849" s="2"/>
      <c r="H849" s="24"/>
      <c r="I849" s="26"/>
      <c r="L849" s="13"/>
      <c r="O849" s="116"/>
      <c r="P849" s="133"/>
      <c r="Q849" s="133"/>
      <c r="R849" s="3"/>
      <c r="S849" s="3"/>
    </row>
    <row r="850" spans="6:19" s="1" customFormat="1" x14ac:dyDescent="0.2">
      <c r="F850" s="2"/>
      <c r="G850" s="2"/>
      <c r="H850" s="24"/>
      <c r="I850" s="26"/>
      <c r="L850" s="13"/>
      <c r="O850" s="116"/>
      <c r="P850" s="133"/>
      <c r="Q850" s="133"/>
      <c r="R850" s="3"/>
      <c r="S850" s="3"/>
    </row>
    <row r="851" spans="6:19" s="1" customFormat="1" x14ac:dyDescent="0.2">
      <c r="F851" s="2"/>
      <c r="G851" s="2"/>
      <c r="H851" s="24"/>
      <c r="I851" s="26"/>
      <c r="L851" s="13"/>
      <c r="O851" s="116"/>
      <c r="P851" s="133"/>
      <c r="Q851" s="133"/>
      <c r="R851" s="3"/>
      <c r="S851" s="3"/>
    </row>
    <row r="852" spans="6:19" s="1" customFormat="1" x14ac:dyDescent="0.2">
      <c r="F852" s="2"/>
      <c r="G852" s="2"/>
      <c r="H852" s="24"/>
      <c r="I852" s="26"/>
      <c r="L852" s="13"/>
      <c r="O852" s="116"/>
      <c r="P852" s="133"/>
      <c r="Q852" s="133"/>
      <c r="R852" s="3"/>
      <c r="S852" s="3"/>
    </row>
    <row r="853" spans="6:19" s="1" customFormat="1" x14ac:dyDescent="0.2">
      <c r="F853" s="2"/>
      <c r="G853" s="2"/>
      <c r="H853" s="24"/>
      <c r="I853" s="26"/>
      <c r="L853" s="13"/>
      <c r="O853" s="116"/>
      <c r="P853" s="133"/>
      <c r="Q853" s="133"/>
      <c r="R853" s="3"/>
      <c r="S853" s="3"/>
    </row>
    <row r="854" spans="6:19" s="1" customFormat="1" x14ac:dyDescent="0.2">
      <c r="F854" s="2"/>
      <c r="G854" s="2"/>
      <c r="H854" s="24"/>
      <c r="I854" s="26"/>
      <c r="L854" s="13"/>
      <c r="O854" s="116"/>
      <c r="P854" s="133"/>
      <c r="Q854" s="133"/>
      <c r="R854" s="3"/>
      <c r="S854" s="3"/>
    </row>
    <row r="855" spans="6:19" s="1" customFormat="1" x14ac:dyDescent="0.2">
      <c r="F855" s="2"/>
      <c r="G855" s="2"/>
      <c r="H855" s="24"/>
      <c r="I855" s="26"/>
      <c r="L855" s="13"/>
      <c r="O855" s="116"/>
      <c r="P855" s="133"/>
      <c r="Q855" s="133"/>
      <c r="R855" s="3"/>
      <c r="S855" s="3"/>
    </row>
    <row r="856" spans="6:19" s="1" customFormat="1" x14ac:dyDescent="0.2">
      <c r="F856" s="2"/>
      <c r="G856" s="2"/>
      <c r="H856" s="24"/>
      <c r="I856" s="26"/>
      <c r="L856" s="13"/>
      <c r="O856" s="116"/>
      <c r="P856" s="133"/>
      <c r="Q856" s="133"/>
      <c r="R856" s="3"/>
      <c r="S856" s="3"/>
    </row>
    <row r="857" spans="6:19" s="1" customFormat="1" x14ac:dyDescent="0.2">
      <c r="F857" s="2"/>
      <c r="G857" s="2"/>
      <c r="H857" s="24"/>
      <c r="I857" s="26"/>
      <c r="L857" s="13"/>
      <c r="O857" s="116"/>
      <c r="P857" s="133"/>
      <c r="Q857" s="133"/>
      <c r="R857" s="3"/>
      <c r="S857" s="3"/>
    </row>
    <row r="858" spans="6:19" s="1" customFormat="1" x14ac:dyDescent="0.2">
      <c r="F858" s="2"/>
      <c r="G858" s="2"/>
      <c r="H858" s="24"/>
      <c r="I858" s="26"/>
      <c r="L858" s="13"/>
      <c r="O858" s="116"/>
      <c r="P858" s="133"/>
      <c r="Q858" s="133"/>
      <c r="R858" s="3"/>
      <c r="S858" s="3"/>
    </row>
    <row r="859" spans="6:19" s="1" customFormat="1" x14ac:dyDescent="0.2">
      <c r="F859" s="2"/>
      <c r="G859" s="2"/>
      <c r="H859" s="24"/>
      <c r="I859" s="26"/>
      <c r="L859" s="13"/>
      <c r="O859" s="116"/>
      <c r="P859" s="133"/>
      <c r="Q859" s="133"/>
      <c r="R859" s="3"/>
      <c r="S859" s="3"/>
    </row>
    <row r="860" spans="6:19" s="1" customFormat="1" x14ac:dyDescent="0.2">
      <c r="F860" s="2"/>
      <c r="G860" s="2"/>
      <c r="H860" s="24"/>
      <c r="I860" s="26"/>
      <c r="L860" s="13"/>
      <c r="O860" s="116"/>
      <c r="P860" s="133"/>
      <c r="Q860" s="133"/>
      <c r="R860" s="3"/>
      <c r="S860" s="3"/>
    </row>
    <row r="861" spans="6:19" s="1" customFormat="1" x14ac:dyDescent="0.2">
      <c r="F861" s="2"/>
      <c r="G861" s="2"/>
      <c r="H861" s="24"/>
      <c r="I861" s="26"/>
      <c r="L861" s="13"/>
      <c r="O861" s="116"/>
      <c r="P861" s="133"/>
      <c r="Q861" s="133"/>
      <c r="R861" s="3"/>
      <c r="S861" s="3"/>
    </row>
    <row r="862" spans="6:19" s="1" customFormat="1" x14ac:dyDescent="0.2">
      <c r="F862" s="2"/>
      <c r="G862" s="2"/>
      <c r="H862" s="24"/>
      <c r="I862" s="26"/>
      <c r="L862" s="13"/>
      <c r="O862" s="116"/>
      <c r="P862" s="133"/>
      <c r="Q862" s="133"/>
      <c r="R862" s="3"/>
      <c r="S862" s="3"/>
    </row>
    <row r="863" spans="6:19" s="1" customFormat="1" x14ac:dyDescent="0.2">
      <c r="F863" s="2"/>
      <c r="G863" s="2"/>
      <c r="H863" s="24"/>
      <c r="I863" s="26"/>
      <c r="L863" s="13"/>
      <c r="O863" s="116"/>
      <c r="P863" s="133"/>
      <c r="Q863" s="133"/>
      <c r="R863" s="3"/>
      <c r="S863" s="3"/>
    </row>
    <row r="864" spans="6:19" s="1" customFormat="1" x14ac:dyDescent="0.2">
      <c r="F864" s="2"/>
      <c r="G864" s="2"/>
      <c r="H864" s="24"/>
      <c r="I864" s="26"/>
      <c r="L864" s="13"/>
      <c r="O864" s="116"/>
      <c r="P864" s="133"/>
      <c r="Q864" s="133"/>
      <c r="R864" s="3"/>
      <c r="S864" s="3"/>
    </row>
    <row r="865" spans="6:19" s="1" customFormat="1" x14ac:dyDescent="0.2">
      <c r="F865" s="2"/>
      <c r="G865" s="2"/>
      <c r="H865" s="24"/>
      <c r="I865" s="26"/>
      <c r="L865" s="13"/>
      <c r="O865" s="116"/>
      <c r="P865" s="133"/>
      <c r="Q865" s="133"/>
      <c r="R865" s="3"/>
      <c r="S865" s="3"/>
    </row>
    <row r="866" spans="6:19" s="1" customFormat="1" x14ac:dyDescent="0.2">
      <c r="F866" s="2"/>
      <c r="G866" s="2"/>
      <c r="H866" s="24"/>
      <c r="I866" s="26"/>
      <c r="L866" s="13"/>
      <c r="O866" s="116"/>
      <c r="P866" s="133"/>
      <c r="Q866" s="133"/>
      <c r="R866" s="3"/>
      <c r="S866" s="3"/>
    </row>
    <row r="867" spans="6:19" s="1" customFormat="1" x14ac:dyDescent="0.2">
      <c r="F867" s="2"/>
      <c r="G867" s="2"/>
      <c r="H867" s="24"/>
      <c r="I867" s="26"/>
      <c r="L867" s="13"/>
      <c r="O867" s="116"/>
      <c r="P867" s="133"/>
      <c r="Q867" s="133"/>
      <c r="R867" s="3"/>
      <c r="S867" s="3"/>
    </row>
    <row r="868" spans="6:19" s="1" customFormat="1" x14ac:dyDescent="0.2">
      <c r="F868" s="2"/>
      <c r="G868" s="2"/>
      <c r="H868" s="24"/>
      <c r="I868" s="26"/>
      <c r="L868" s="13"/>
      <c r="O868" s="116"/>
      <c r="P868" s="133"/>
      <c r="Q868" s="133"/>
      <c r="R868" s="3"/>
      <c r="S868" s="3"/>
    </row>
    <row r="869" spans="6:19" s="1" customFormat="1" x14ac:dyDescent="0.2">
      <c r="F869" s="2"/>
      <c r="G869" s="2"/>
      <c r="H869" s="24"/>
      <c r="I869" s="26"/>
      <c r="L869" s="13"/>
      <c r="O869" s="116"/>
      <c r="P869" s="133"/>
      <c r="Q869" s="133"/>
      <c r="R869" s="3"/>
      <c r="S869" s="3"/>
    </row>
    <row r="870" spans="6:19" s="1" customFormat="1" x14ac:dyDescent="0.2">
      <c r="F870" s="2"/>
      <c r="G870" s="2"/>
      <c r="H870" s="24"/>
      <c r="I870" s="26"/>
      <c r="L870" s="13"/>
      <c r="O870" s="116"/>
      <c r="P870" s="133"/>
      <c r="Q870" s="133"/>
      <c r="R870" s="3"/>
      <c r="S870" s="3"/>
    </row>
    <row r="871" spans="6:19" s="1" customFormat="1" x14ac:dyDescent="0.2">
      <c r="F871" s="2"/>
      <c r="G871" s="2"/>
      <c r="H871" s="24"/>
      <c r="I871" s="26"/>
      <c r="L871" s="13"/>
      <c r="O871" s="116"/>
      <c r="P871" s="133"/>
      <c r="Q871" s="133"/>
      <c r="R871" s="3"/>
      <c r="S871" s="3"/>
    </row>
    <row r="872" spans="6:19" s="1" customFormat="1" x14ac:dyDescent="0.2">
      <c r="F872" s="2"/>
      <c r="G872" s="2"/>
      <c r="H872" s="24"/>
      <c r="I872" s="26"/>
      <c r="L872" s="13"/>
      <c r="O872" s="116"/>
      <c r="P872" s="133"/>
      <c r="Q872" s="133"/>
      <c r="R872" s="3"/>
      <c r="S872" s="3"/>
    </row>
    <row r="873" spans="6:19" s="1" customFormat="1" x14ac:dyDescent="0.2">
      <c r="F873" s="2"/>
      <c r="G873" s="2"/>
      <c r="H873" s="24"/>
      <c r="I873" s="26"/>
      <c r="L873" s="13"/>
      <c r="O873" s="116"/>
      <c r="P873" s="133"/>
      <c r="Q873" s="133"/>
      <c r="R873" s="3"/>
      <c r="S873" s="3"/>
    </row>
    <row r="874" spans="6:19" s="1" customFormat="1" x14ac:dyDescent="0.2">
      <c r="F874" s="2"/>
      <c r="G874" s="2"/>
      <c r="H874" s="24"/>
      <c r="I874" s="26"/>
      <c r="L874" s="13"/>
      <c r="O874" s="116"/>
      <c r="P874" s="133"/>
      <c r="Q874" s="133"/>
      <c r="R874" s="3"/>
      <c r="S874" s="3"/>
    </row>
    <row r="875" spans="6:19" s="1" customFormat="1" x14ac:dyDescent="0.2">
      <c r="F875" s="2"/>
      <c r="G875" s="2"/>
      <c r="H875" s="24"/>
      <c r="I875" s="26"/>
      <c r="L875" s="13"/>
      <c r="O875" s="116"/>
      <c r="P875" s="133"/>
      <c r="Q875" s="133"/>
      <c r="R875" s="3"/>
      <c r="S875" s="3"/>
    </row>
    <row r="876" spans="6:19" s="1" customFormat="1" x14ac:dyDescent="0.2">
      <c r="F876" s="2"/>
      <c r="G876" s="2"/>
      <c r="H876" s="24"/>
      <c r="I876" s="26"/>
      <c r="L876" s="13"/>
      <c r="O876" s="116"/>
      <c r="P876" s="133"/>
      <c r="Q876" s="133"/>
      <c r="R876" s="3"/>
      <c r="S876" s="3"/>
    </row>
    <row r="877" spans="6:19" s="1" customFormat="1" x14ac:dyDescent="0.2">
      <c r="F877" s="2"/>
      <c r="G877" s="2"/>
      <c r="H877" s="24"/>
      <c r="I877" s="26"/>
      <c r="L877" s="13"/>
      <c r="O877" s="116"/>
      <c r="P877" s="133"/>
      <c r="Q877" s="133"/>
      <c r="R877" s="3"/>
      <c r="S877" s="3"/>
    </row>
    <row r="878" spans="6:19" s="1" customFormat="1" x14ac:dyDescent="0.2">
      <c r="F878" s="2"/>
      <c r="G878" s="2"/>
      <c r="H878" s="24"/>
      <c r="I878" s="26"/>
      <c r="L878" s="13"/>
      <c r="O878" s="116"/>
      <c r="P878" s="133"/>
      <c r="Q878" s="133"/>
      <c r="R878" s="3"/>
      <c r="S878" s="3"/>
    </row>
    <row r="879" spans="6:19" s="1" customFormat="1" x14ac:dyDescent="0.2">
      <c r="F879" s="2"/>
      <c r="G879" s="2"/>
      <c r="H879" s="24"/>
      <c r="I879" s="26"/>
      <c r="L879" s="13"/>
      <c r="O879" s="116"/>
      <c r="P879" s="133"/>
      <c r="Q879" s="133"/>
      <c r="R879" s="3"/>
      <c r="S879" s="3"/>
    </row>
    <row r="880" spans="6:19" s="1" customFormat="1" x14ac:dyDescent="0.2">
      <c r="F880" s="2"/>
      <c r="G880" s="2"/>
      <c r="H880" s="24"/>
      <c r="I880" s="26"/>
      <c r="L880" s="13"/>
      <c r="O880" s="116"/>
      <c r="P880" s="133"/>
      <c r="Q880" s="133"/>
      <c r="R880" s="3"/>
      <c r="S880" s="3"/>
    </row>
    <row r="881" spans="6:19" s="1" customFormat="1" x14ac:dyDescent="0.2">
      <c r="F881" s="2"/>
      <c r="G881" s="2"/>
      <c r="H881" s="24"/>
      <c r="I881" s="26"/>
      <c r="L881" s="13"/>
      <c r="O881" s="116"/>
      <c r="P881" s="133"/>
      <c r="Q881" s="133"/>
      <c r="R881" s="3"/>
      <c r="S881" s="3"/>
    </row>
    <row r="882" spans="6:19" s="1" customFormat="1" x14ac:dyDescent="0.2">
      <c r="F882" s="2"/>
      <c r="G882" s="2"/>
      <c r="H882" s="24"/>
      <c r="I882" s="26"/>
      <c r="L882" s="13"/>
      <c r="O882" s="116"/>
      <c r="P882" s="133"/>
      <c r="Q882" s="133"/>
      <c r="R882" s="3"/>
      <c r="S882" s="3"/>
    </row>
    <row r="883" spans="6:19" s="1" customFormat="1" x14ac:dyDescent="0.2">
      <c r="F883" s="2"/>
      <c r="G883" s="2"/>
      <c r="H883" s="24"/>
      <c r="I883" s="26"/>
      <c r="L883" s="13"/>
      <c r="O883" s="116"/>
      <c r="P883" s="133"/>
      <c r="Q883" s="133"/>
      <c r="R883" s="3"/>
      <c r="S883" s="3"/>
    </row>
    <row r="884" spans="6:19" s="1" customFormat="1" x14ac:dyDescent="0.2">
      <c r="F884" s="2"/>
      <c r="G884" s="2"/>
      <c r="H884" s="24"/>
      <c r="I884" s="26"/>
      <c r="L884" s="13"/>
      <c r="O884" s="116"/>
      <c r="P884" s="133"/>
      <c r="Q884" s="133"/>
      <c r="R884" s="3"/>
      <c r="S884" s="3"/>
    </row>
    <row r="885" spans="6:19" s="1" customFormat="1" x14ac:dyDescent="0.2">
      <c r="F885" s="2"/>
      <c r="G885" s="2"/>
      <c r="H885" s="24"/>
      <c r="I885" s="26"/>
      <c r="L885" s="13"/>
      <c r="O885" s="116"/>
      <c r="P885" s="133"/>
      <c r="Q885" s="133"/>
      <c r="R885" s="3"/>
      <c r="S885" s="3"/>
    </row>
    <row r="886" spans="6:19" s="1" customFormat="1" x14ac:dyDescent="0.2">
      <c r="F886" s="2"/>
      <c r="G886" s="2"/>
      <c r="H886" s="24"/>
      <c r="I886" s="26"/>
      <c r="L886" s="13"/>
      <c r="O886" s="116"/>
      <c r="P886" s="133"/>
      <c r="Q886" s="133"/>
      <c r="R886" s="3"/>
      <c r="S886" s="3"/>
    </row>
    <row r="887" spans="6:19" s="1" customFormat="1" x14ac:dyDescent="0.2">
      <c r="F887" s="2"/>
      <c r="G887" s="2"/>
      <c r="H887" s="24"/>
      <c r="I887" s="26"/>
      <c r="L887" s="13"/>
      <c r="O887" s="116"/>
      <c r="P887" s="133"/>
      <c r="Q887" s="133"/>
      <c r="R887" s="3"/>
      <c r="S887" s="3"/>
    </row>
    <row r="888" spans="6:19" s="1" customFormat="1" x14ac:dyDescent="0.2">
      <c r="F888" s="2"/>
      <c r="G888" s="2"/>
      <c r="H888" s="24"/>
      <c r="I888" s="26"/>
      <c r="L888" s="13"/>
      <c r="O888" s="116"/>
      <c r="P888" s="133"/>
      <c r="Q888" s="133"/>
      <c r="R888" s="3"/>
      <c r="S888" s="3"/>
    </row>
    <row r="889" spans="6:19" s="1" customFormat="1" x14ac:dyDescent="0.2">
      <c r="F889" s="2"/>
      <c r="G889" s="2"/>
      <c r="H889" s="24"/>
      <c r="I889" s="26"/>
      <c r="L889" s="13"/>
      <c r="O889" s="116"/>
      <c r="P889" s="133"/>
      <c r="Q889" s="133"/>
      <c r="R889" s="3"/>
      <c r="S889" s="3"/>
    </row>
    <row r="890" spans="6:19" s="1" customFormat="1" x14ac:dyDescent="0.2">
      <c r="F890" s="2"/>
      <c r="G890" s="2"/>
      <c r="H890" s="24"/>
      <c r="I890" s="26"/>
      <c r="L890" s="13"/>
      <c r="O890" s="116"/>
      <c r="P890" s="133"/>
      <c r="Q890" s="133"/>
      <c r="R890" s="3"/>
      <c r="S890" s="3"/>
    </row>
    <row r="891" spans="6:19" s="1" customFormat="1" x14ac:dyDescent="0.2">
      <c r="F891" s="2"/>
      <c r="G891" s="2"/>
      <c r="H891" s="24"/>
      <c r="I891" s="26"/>
      <c r="L891" s="13"/>
      <c r="O891" s="116"/>
      <c r="P891" s="133"/>
      <c r="Q891" s="133"/>
      <c r="R891" s="3"/>
      <c r="S891" s="3"/>
    </row>
    <row r="892" spans="6:19" s="1" customFormat="1" x14ac:dyDescent="0.2">
      <c r="F892" s="2"/>
      <c r="G892" s="2"/>
      <c r="H892" s="24"/>
      <c r="I892" s="26"/>
      <c r="L892" s="13"/>
      <c r="O892" s="116"/>
      <c r="P892" s="133"/>
      <c r="Q892" s="133"/>
      <c r="R892" s="3"/>
      <c r="S892" s="3"/>
    </row>
    <row r="893" spans="6:19" s="1" customFormat="1" x14ac:dyDescent="0.2">
      <c r="F893" s="2"/>
      <c r="G893" s="2"/>
      <c r="H893" s="24"/>
      <c r="I893" s="26"/>
      <c r="L893" s="13"/>
      <c r="O893" s="116"/>
      <c r="P893" s="133"/>
      <c r="Q893" s="133"/>
      <c r="R893" s="3"/>
      <c r="S893" s="3"/>
    </row>
    <row r="894" spans="6:19" s="1" customFormat="1" x14ac:dyDescent="0.2">
      <c r="F894" s="2"/>
      <c r="G894" s="2"/>
      <c r="H894" s="24"/>
      <c r="I894" s="26"/>
      <c r="L894" s="13"/>
      <c r="O894" s="116"/>
      <c r="P894" s="133"/>
      <c r="Q894" s="133"/>
      <c r="R894" s="3"/>
      <c r="S894" s="3"/>
    </row>
    <row r="895" spans="6:19" s="1" customFormat="1" x14ac:dyDescent="0.2">
      <c r="F895" s="2"/>
      <c r="G895" s="2"/>
      <c r="H895" s="24"/>
      <c r="I895" s="26"/>
      <c r="L895" s="13"/>
      <c r="O895" s="116"/>
      <c r="P895" s="133"/>
      <c r="Q895" s="133"/>
      <c r="R895" s="3"/>
      <c r="S895" s="3"/>
    </row>
    <row r="896" spans="6:19" s="1" customFormat="1" x14ac:dyDescent="0.2">
      <c r="F896" s="2"/>
      <c r="G896" s="2"/>
      <c r="H896" s="24"/>
      <c r="I896" s="26"/>
      <c r="L896" s="13"/>
      <c r="O896" s="116"/>
      <c r="P896" s="133"/>
      <c r="Q896" s="133"/>
      <c r="R896" s="3"/>
      <c r="S896" s="3"/>
    </row>
    <row r="897" spans="6:19" s="1" customFormat="1" x14ac:dyDescent="0.2">
      <c r="F897" s="2"/>
      <c r="G897" s="2"/>
      <c r="H897" s="24"/>
      <c r="I897" s="26"/>
      <c r="L897" s="13"/>
      <c r="O897" s="116"/>
      <c r="P897" s="133"/>
      <c r="Q897" s="133"/>
      <c r="R897" s="3"/>
      <c r="S897" s="3"/>
    </row>
    <row r="898" spans="6:19" s="1" customFormat="1" x14ac:dyDescent="0.2">
      <c r="F898" s="2"/>
      <c r="G898" s="2"/>
      <c r="H898" s="24"/>
      <c r="I898" s="26"/>
      <c r="L898" s="13"/>
      <c r="O898" s="116"/>
      <c r="P898" s="133"/>
      <c r="Q898" s="133"/>
      <c r="R898" s="3"/>
      <c r="S898" s="3"/>
    </row>
    <row r="899" spans="6:19" s="1" customFormat="1" x14ac:dyDescent="0.2">
      <c r="F899" s="2"/>
      <c r="G899" s="2"/>
      <c r="H899" s="24"/>
      <c r="I899" s="26"/>
      <c r="L899" s="13"/>
      <c r="O899" s="116"/>
      <c r="P899" s="133"/>
      <c r="Q899" s="133"/>
      <c r="R899" s="3"/>
      <c r="S899" s="3"/>
    </row>
    <row r="900" spans="6:19" s="1" customFormat="1" x14ac:dyDescent="0.2">
      <c r="F900" s="2"/>
      <c r="G900" s="2"/>
      <c r="H900" s="24"/>
      <c r="I900" s="26"/>
      <c r="L900" s="13"/>
      <c r="O900" s="116"/>
      <c r="P900" s="133"/>
      <c r="Q900" s="133"/>
      <c r="R900" s="3"/>
      <c r="S900" s="3"/>
    </row>
    <row r="901" spans="6:19" s="1" customFormat="1" x14ac:dyDescent="0.2">
      <c r="F901" s="2"/>
      <c r="G901" s="2"/>
      <c r="H901" s="24"/>
      <c r="I901" s="26"/>
      <c r="L901" s="13"/>
      <c r="O901" s="116"/>
      <c r="P901" s="133"/>
      <c r="Q901" s="133"/>
      <c r="R901" s="3"/>
      <c r="S901" s="3"/>
    </row>
    <row r="902" spans="6:19" s="1" customFormat="1" x14ac:dyDescent="0.2">
      <c r="F902" s="2"/>
      <c r="G902" s="2"/>
      <c r="H902" s="24"/>
      <c r="I902" s="26"/>
      <c r="L902" s="13"/>
      <c r="O902" s="116"/>
      <c r="P902" s="133"/>
      <c r="Q902" s="133"/>
      <c r="R902" s="3"/>
      <c r="S902" s="3"/>
    </row>
    <row r="903" spans="6:19" s="1" customFormat="1" x14ac:dyDescent="0.2">
      <c r="F903" s="2"/>
      <c r="G903" s="2"/>
      <c r="H903" s="24"/>
      <c r="I903" s="26"/>
      <c r="L903" s="13"/>
      <c r="O903" s="116"/>
      <c r="P903" s="133"/>
      <c r="Q903" s="133"/>
      <c r="R903" s="3"/>
      <c r="S903" s="3"/>
    </row>
    <row r="904" spans="6:19" s="1" customFormat="1" x14ac:dyDescent="0.2">
      <c r="F904" s="2"/>
      <c r="G904" s="2"/>
      <c r="H904" s="24"/>
      <c r="I904" s="26"/>
      <c r="L904" s="13"/>
      <c r="O904" s="116"/>
      <c r="P904" s="133"/>
      <c r="Q904" s="133"/>
      <c r="R904" s="3"/>
      <c r="S904" s="3"/>
    </row>
    <row r="905" spans="6:19" s="1" customFormat="1" x14ac:dyDescent="0.2">
      <c r="F905" s="2"/>
      <c r="G905" s="2"/>
      <c r="H905" s="24"/>
      <c r="I905" s="26"/>
      <c r="L905" s="13"/>
      <c r="O905" s="116"/>
      <c r="P905" s="133"/>
      <c r="Q905" s="133"/>
      <c r="R905" s="3"/>
      <c r="S905" s="3"/>
    </row>
    <row r="906" spans="6:19" s="1" customFormat="1" x14ac:dyDescent="0.2">
      <c r="F906" s="2"/>
      <c r="G906" s="2"/>
      <c r="H906" s="24"/>
      <c r="I906" s="26"/>
      <c r="L906" s="13"/>
      <c r="O906" s="116"/>
      <c r="P906" s="133"/>
      <c r="Q906" s="133"/>
      <c r="R906" s="3"/>
      <c r="S906" s="3"/>
    </row>
    <row r="907" spans="6:19" s="1" customFormat="1" x14ac:dyDescent="0.2">
      <c r="F907" s="2"/>
      <c r="G907" s="2"/>
      <c r="H907" s="24"/>
      <c r="I907" s="26"/>
      <c r="L907" s="13"/>
      <c r="O907" s="116"/>
      <c r="P907" s="133"/>
      <c r="Q907" s="133"/>
      <c r="R907" s="3"/>
      <c r="S907" s="3"/>
    </row>
    <row r="908" spans="6:19" s="1" customFormat="1" x14ac:dyDescent="0.2">
      <c r="F908" s="2"/>
      <c r="G908" s="2"/>
      <c r="H908" s="24"/>
      <c r="I908" s="26"/>
      <c r="L908" s="13"/>
      <c r="O908" s="116"/>
      <c r="P908" s="133"/>
      <c r="Q908" s="133"/>
      <c r="R908" s="3"/>
      <c r="S908" s="3"/>
    </row>
    <row r="909" spans="6:19" s="1" customFormat="1" x14ac:dyDescent="0.2">
      <c r="F909" s="2"/>
      <c r="G909" s="2"/>
      <c r="H909" s="24"/>
      <c r="I909" s="26"/>
      <c r="L909" s="13"/>
      <c r="O909" s="116"/>
      <c r="P909" s="133"/>
      <c r="Q909" s="133"/>
      <c r="R909" s="3"/>
      <c r="S909" s="3"/>
    </row>
    <row r="910" spans="6:19" s="1" customFormat="1" x14ac:dyDescent="0.2">
      <c r="F910" s="2"/>
      <c r="G910" s="2"/>
      <c r="H910" s="24"/>
      <c r="I910" s="26"/>
      <c r="L910" s="13"/>
      <c r="O910" s="116"/>
      <c r="P910" s="133"/>
      <c r="Q910" s="133"/>
      <c r="R910" s="3"/>
      <c r="S910" s="3"/>
    </row>
    <row r="911" spans="6:19" s="1" customFormat="1" x14ac:dyDescent="0.2">
      <c r="F911" s="2"/>
      <c r="G911" s="2"/>
      <c r="H911" s="24"/>
      <c r="I911" s="26"/>
      <c r="L911" s="13"/>
      <c r="O911" s="116"/>
      <c r="P911" s="133"/>
      <c r="Q911" s="133"/>
      <c r="R911" s="3"/>
      <c r="S911" s="3"/>
    </row>
    <row r="912" spans="6:19" s="1" customFormat="1" x14ac:dyDescent="0.2">
      <c r="F912" s="2"/>
      <c r="G912" s="2"/>
      <c r="H912" s="24"/>
      <c r="I912" s="26"/>
      <c r="L912" s="13"/>
      <c r="O912" s="116"/>
      <c r="P912" s="133"/>
      <c r="Q912" s="133"/>
      <c r="R912" s="3"/>
      <c r="S912" s="3"/>
    </row>
    <row r="913" spans="6:19" s="1" customFormat="1" x14ac:dyDescent="0.2">
      <c r="F913" s="2"/>
      <c r="G913" s="2"/>
      <c r="H913" s="24"/>
      <c r="I913" s="26"/>
      <c r="L913" s="13"/>
      <c r="O913" s="116"/>
      <c r="P913" s="133"/>
      <c r="Q913" s="133"/>
      <c r="R913" s="3"/>
      <c r="S913" s="3"/>
    </row>
    <row r="914" spans="6:19" s="1" customFormat="1" x14ac:dyDescent="0.2">
      <c r="F914" s="2"/>
      <c r="G914" s="2"/>
      <c r="H914" s="24"/>
      <c r="I914" s="26"/>
      <c r="L914" s="13"/>
      <c r="O914" s="116"/>
      <c r="P914" s="133"/>
      <c r="Q914" s="133"/>
      <c r="R914" s="3"/>
      <c r="S914" s="3"/>
    </row>
    <row r="915" spans="6:19" s="1" customFormat="1" x14ac:dyDescent="0.2">
      <c r="F915" s="2"/>
      <c r="G915" s="2"/>
      <c r="H915" s="24"/>
      <c r="I915" s="26"/>
      <c r="L915" s="13"/>
      <c r="O915" s="116"/>
      <c r="P915" s="133"/>
      <c r="Q915" s="133"/>
      <c r="R915" s="3"/>
      <c r="S915" s="3"/>
    </row>
    <row r="916" spans="6:19" s="1" customFormat="1" x14ac:dyDescent="0.2">
      <c r="F916" s="2"/>
      <c r="G916" s="2"/>
      <c r="H916" s="24"/>
      <c r="I916" s="26"/>
      <c r="L916" s="13"/>
      <c r="O916" s="116"/>
      <c r="P916" s="133"/>
      <c r="Q916" s="133"/>
      <c r="R916" s="3"/>
      <c r="S916" s="3"/>
    </row>
    <row r="917" spans="6:19" s="1" customFormat="1" x14ac:dyDescent="0.2">
      <c r="F917" s="2"/>
      <c r="G917" s="2"/>
      <c r="H917" s="24"/>
      <c r="I917" s="26"/>
      <c r="L917" s="13"/>
      <c r="O917" s="116"/>
      <c r="P917" s="133"/>
      <c r="Q917" s="133"/>
      <c r="R917" s="3"/>
      <c r="S917" s="3"/>
    </row>
    <row r="918" spans="6:19" s="1" customFormat="1" x14ac:dyDescent="0.2">
      <c r="F918" s="2"/>
      <c r="G918" s="2"/>
      <c r="H918" s="24"/>
      <c r="I918" s="26"/>
      <c r="L918" s="13"/>
      <c r="O918" s="116"/>
      <c r="P918" s="133"/>
      <c r="Q918" s="133"/>
      <c r="R918" s="3"/>
      <c r="S918" s="3"/>
    </row>
    <row r="919" spans="6:19" s="1" customFormat="1" x14ac:dyDescent="0.2">
      <c r="F919" s="2"/>
      <c r="G919" s="2"/>
      <c r="H919" s="24"/>
      <c r="I919" s="26"/>
      <c r="L919" s="13"/>
      <c r="O919" s="116"/>
      <c r="P919" s="133"/>
      <c r="Q919" s="133"/>
      <c r="R919" s="3"/>
      <c r="S919" s="3"/>
    </row>
    <row r="920" spans="6:19" s="1" customFormat="1" x14ac:dyDescent="0.2">
      <c r="F920" s="2"/>
      <c r="G920" s="2"/>
      <c r="H920" s="24"/>
      <c r="I920" s="26"/>
      <c r="L920" s="13"/>
      <c r="O920" s="116"/>
      <c r="P920" s="133"/>
      <c r="Q920" s="133"/>
      <c r="R920" s="3"/>
      <c r="S920" s="3"/>
    </row>
    <row r="921" spans="6:19" s="1" customFormat="1" x14ac:dyDescent="0.2">
      <c r="F921" s="2"/>
      <c r="G921" s="2"/>
      <c r="H921" s="24"/>
      <c r="I921" s="26"/>
      <c r="L921" s="13"/>
      <c r="O921" s="116"/>
      <c r="P921" s="133"/>
      <c r="Q921" s="133"/>
      <c r="R921" s="3"/>
      <c r="S921" s="3"/>
    </row>
    <row r="922" spans="6:19" s="1" customFormat="1" x14ac:dyDescent="0.2">
      <c r="F922" s="2"/>
      <c r="G922" s="2"/>
      <c r="H922" s="24"/>
      <c r="I922" s="26"/>
      <c r="L922" s="13"/>
      <c r="O922" s="116"/>
      <c r="P922" s="133"/>
      <c r="Q922" s="133"/>
      <c r="R922" s="3"/>
      <c r="S922" s="3"/>
    </row>
    <row r="923" spans="6:19" s="1" customFormat="1" x14ac:dyDescent="0.2">
      <c r="F923" s="2"/>
      <c r="G923" s="2"/>
      <c r="H923" s="24"/>
      <c r="I923" s="26"/>
      <c r="L923" s="13"/>
      <c r="O923" s="116"/>
      <c r="P923" s="133"/>
      <c r="Q923" s="133"/>
      <c r="R923" s="3"/>
      <c r="S923" s="3"/>
    </row>
    <row r="924" spans="6:19" s="1" customFormat="1" x14ac:dyDescent="0.2">
      <c r="F924" s="2"/>
      <c r="G924" s="2"/>
      <c r="H924" s="24"/>
      <c r="I924" s="26"/>
      <c r="L924" s="13"/>
      <c r="O924" s="116"/>
      <c r="P924" s="133"/>
      <c r="Q924" s="133"/>
      <c r="R924" s="3"/>
      <c r="S924" s="3"/>
    </row>
    <row r="925" spans="6:19" s="1" customFormat="1" x14ac:dyDescent="0.2">
      <c r="F925" s="2"/>
      <c r="G925" s="2"/>
      <c r="H925" s="24"/>
      <c r="I925" s="26"/>
      <c r="L925" s="13"/>
      <c r="O925" s="116"/>
      <c r="P925" s="133"/>
      <c r="Q925" s="133"/>
      <c r="R925" s="3"/>
      <c r="S925" s="3"/>
    </row>
    <row r="926" spans="6:19" s="1" customFormat="1" x14ac:dyDescent="0.2">
      <c r="F926" s="2"/>
      <c r="G926" s="2"/>
      <c r="H926" s="24"/>
      <c r="I926" s="26"/>
      <c r="L926" s="13"/>
      <c r="O926" s="116"/>
      <c r="P926" s="133"/>
      <c r="Q926" s="133"/>
      <c r="R926" s="3"/>
      <c r="S926" s="3"/>
    </row>
    <row r="927" spans="6:19" s="1" customFormat="1" x14ac:dyDescent="0.2">
      <c r="F927" s="2"/>
      <c r="G927" s="2"/>
      <c r="H927" s="24"/>
      <c r="I927" s="26"/>
      <c r="L927" s="13"/>
      <c r="O927" s="116"/>
      <c r="P927" s="133"/>
      <c r="Q927" s="133"/>
      <c r="R927" s="3"/>
      <c r="S927" s="3"/>
    </row>
    <row r="928" spans="6:19" s="1" customFormat="1" x14ac:dyDescent="0.2">
      <c r="F928" s="2"/>
      <c r="G928" s="2"/>
      <c r="H928" s="24"/>
      <c r="I928" s="26"/>
      <c r="L928" s="13"/>
      <c r="O928" s="116"/>
      <c r="P928" s="133"/>
      <c r="Q928" s="133"/>
      <c r="R928" s="3"/>
      <c r="S928" s="3"/>
    </row>
    <row r="929" spans="6:19" s="1" customFormat="1" x14ac:dyDescent="0.2">
      <c r="F929" s="2"/>
      <c r="G929" s="2"/>
      <c r="H929" s="24"/>
      <c r="I929" s="26"/>
      <c r="L929" s="13"/>
      <c r="O929" s="116"/>
      <c r="P929" s="133"/>
      <c r="Q929" s="133"/>
      <c r="R929" s="3"/>
      <c r="S929" s="3"/>
    </row>
    <row r="930" spans="6:19" s="1" customFormat="1" x14ac:dyDescent="0.2">
      <c r="F930" s="2"/>
      <c r="G930" s="2"/>
      <c r="H930" s="24"/>
      <c r="I930" s="26"/>
      <c r="L930" s="13"/>
      <c r="O930" s="116"/>
      <c r="P930" s="133"/>
      <c r="Q930" s="133"/>
      <c r="R930" s="3"/>
      <c r="S930" s="3"/>
    </row>
    <row r="931" spans="6:19" s="1" customFormat="1" x14ac:dyDescent="0.2">
      <c r="F931" s="2"/>
      <c r="G931" s="2"/>
      <c r="H931" s="24"/>
      <c r="I931" s="26"/>
      <c r="L931" s="13"/>
      <c r="O931" s="116"/>
      <c r="P931" s="133"/>
      <c r="Q931" s="133"/>
      <c r="R931" s="3"/>
      <c r="S931" s="3"/>
    </row>
    <row r="932" spans="6:19" s="1" customFormat="1" x14ac:dyDescent="0.2">
      <c r="F932" s="2"/>
      <c r="G932" s="2"/>
      <c r="H932" s="24"/>
      <c r="I932" s="26"/>
      <c r="L932" s="13"/>
      <c r="O932" s="116"/>
      <c r="P932" s="133"/>
      <c r="Q932" s="133"/>
      <c r="R932" s="3"/>
      <c r="S932" s="3"/>
    </row>
    <row r="933" spans="6:19" s="1" customFormat="1" x14ac:dyDescent="0.2">
      <c r="F933" s="2"/>
      <c r="G933" s="2"/>
      <c r="H933" s="24"/>
      <c r="I933" s="26"/>
      <c r="L933" s="13"/>
      <c r="O933" s="116"/>
      <c r="P933" s="133"/>
      <c r="Q933" s="133"/>
      <c r="R933" s="3"/>
      <c r="S933" s="3"/>
    </row>
    <row r="934" spans="6:19" s="1" customFormat="1" x14ac:dyDescent="0.2">
      <c r="F934" s="2"/>
      <c r="G934" s="2"/>
      <c r="H934" s="24"/>
      <c r="I934" s="26"/>
      <c r="L934" s="13"/>
      <c r="O934" s="116"/>
      <c r="P934" s="133"/>
      <c r="Q934" s="133"/>
      <c r="R934" s="3"/>
      <c r="S934" s="3"/>
    </row>
    <row r="935" spans="6:19" s="1" customFormat="1" x14ac:dyDescent="0.2">
      <c r="F935" s="2"/>
      <c r="G935" s="2"/>
      <c r="H935" s="24"/>
      <c r="I935" s="26"/>
      <c r="L935" s="13"/>
      <c r="O935" s="116"/>
      <c r="P935" s="133"/>
      <c r="Q935" s="133"/>
      <c r="R935" s="3"/>
      <c r="S935" s="3"/>
    </row>
    <row r="936" spans="6:19" s="1" customFormat="1" x14ac:dyDescent="0.2">
      <c r="F936" s="2"/>
      <c r="G936" s="2"/>
      <c r="H936" s="24"/>
      <c r="I936" s="26"/>
      <c r="L936" s="13"/>
      <c r="O936" s="116"/>
      <c r="P936" s="133"/>
      <c r="Q936" s="133"/>
      <c r="R936" s="3"/>
      <c r="S936" s="3"/>
    </row>
    <row r="937" spans="6:19" s="1" customFormat="1" x14ac:dyDescent="0.2">
      <c r="F937" s="2"/>
      <c r="G937" s="2"/>
      <c r="H937" s="24"/>
      <c r="I937" s="26"/>
      <c r="L937" s="13"/>
      <c r="O937" s="116"/>
      <c r="P937" s="133"/>
      <c r="Q937" s="133"/>
      <c r="R937" s="3"/>
      <c r="S937" s="3"/>
    </row>
    <row r="938" spans="6:19" s="1" customFormat="1" x14ac:dyDescent="0.2">
      <c r="F938" s="2"/>
      <c r="G938" s="2"/>
      <c r="H938" s="24"/>
      <c r="I938" s="26"/>
      <c r="L938" s="13"/>
      <c r="O938" s="116"/>
      <c r="P938" s="133"/>
      <c r="Q938" s="133"/>
      <c r="R938" s="3"/>
      <c r="S938" s="3"/>
    </row>
    <row r="939" spans="6:19" s="1" customFormat="1" x14ac:dyDescent="0.2">
      <c r="F939" s="2"/>
      <c r="G939" s="2"/>
      <c r="H939" s="24"/>
      <c r="I939" s="26"/>
      <c r="L939" s="13"/>
      <c r="O939" s="116"/>
      <c r="P939" s="133"/>
      <c r="Q939" s="133"/>
      <c r="R939" s="3"/>
      <c r="S939" s="3"/>
    </row>
    <row r="940" spans="6:19" s="1" customFormat="1" x14ac:dyDescent="0.2">
      <c r="F940" s="2"/>
      <c r="G940" s="2"/>
      <c r="H940" s="24"/>
      <c r="I940" s="26"/>
      <c r="L940" s="13"/>
      <c r="O940" s="116"/>
      <c r="P940" s="133"/>
      <c r="Q940" s="133"/>
      <c r="R940" s="3"/>
      <c r="S940" s="3"/>
    </row>
    <row r="941" spans="6:19" s="1" customFormat="1" x14ac:dyDescent="0.2">
      <c r="F941" s="2"/>
      <c r="G941" s="2"/>
      <c r="H941" s="24"/>
      <c r="I941" s="26"/>
      <c r="L941" s="13"/>
      <c r="O941" s="116"/>
      <c r="P941" s="133"/>
      <c r="Q941" s="133"/>
      <c r="R941" s="3"/>
      <c r="S941" s="3"/>
    </row>
    <row r="942" spans="6:19" s="1" customFormat="1" x14ac:dyDescent="0.2">
      <c r="F942" s="2"/>
      <c r="G942" s="2"/>
      <c r="H942" s="24"/>
      <c r="I942" s="26"/>
      <c r="L942" s="13"/>
      <c r="O942" s="116"/>
      <c r="P942" s="133"/>
      <c r="Q942" s="133"/>
      <c r="R942" s="3"/>
      <c r="S942" s="3"/>
    </row>
    <row r="943" spans="6:19" s="1" customFormat="1" x14ac:dyDescent="0.2">
      <c r="F943" s="2"/>
      <c r="G943" s="2"/>
      <c r="H943" s="24"/>
      <c r="I943" s="26"/>
      <c r="L943" s="13"/>
      <c r="O943" s="116"/>
      <c r="P943" s="133"/>
      <c r="Q943" s="133"/>
      <c r="R943" s="3"/>
      <c r="S943" s="3"/>
    </row>
    <row r="944" spans="6:19" s="1" customFormat="1" x14ac:dyDescent="0.2">
      <c r="F944" s="2"/>
      <c r="G944" s="2"/>
      <c r="H944" s="24"/>
      <c r="I944" s="26"/>
      <c r="L944" s="13"/>
      <c r="O944" s="116"/>
      <c r="P944" s="133"/>
      <c r="Q944" s="133"/>
      <c r="R944" s="3"/>
      <c r="S944" s="3"/>
    </row>
    <row r="945" spans="6:19" s="1" customFormat="1" x14ac:dyDescent="0.2">
      <c r="F945" s="2"/>
      <c r="G945" s="2"/>
      <c r="H945" s="24"/>
      <c r="I945" s="26"/>
      <c r="L945" s="13"/>
      <c r="O945" s="116"/>
      <c r="P945" s="133"/>
      <c r="Q945" s="133"/>
      <c r="R945" s="3"/>
      <c r="S945" s="3"/>
    </row>
    <row r="946" spans="6:19" s="1" customFormat="1" x14ac:dyDescent="0.2">
      <c r="F946" s="2"/>
      <c r="G946" s="2"/>
      <c r="H946" s="24"/>
      <c r="I946" s="26"/>
      <c r="L946" s="13"/>
      <c r="O946" s="116"/>
      <c r="P946" s="133"/>
      <c r="Q946" s="133"/>
      <c r="R946" s="3"/>
      <c r="S946" s="3"/>
    </row>
    <row r="947" spans="6:19" s="1" customFormat="1" x14ac:dyDescent="0.2">
      <c r="F947" s="2"/>
      <c r="G947" s="2"/>
      <c r="H947" s="24"/>
      <c r="I947" s="26"/>
      <c r="L947" s="13"/>
      <c r="O947" s="116"/>
      <c r="P947" s="133"/>
      <c r="Q947" s="133"/>
      <c r="R947" s="3"/>
      <c r="S947" s="3"/>
    </row>
    <row r="948" spans="6:19" s="1" customFormat="1" x14ac:dyDescent="0.2">
      <c r="F948" s="2"/>
      <c r="G948" s="2"/>
      <c r="H948" s="24"/>
      <c r="I948" s="26"/>
      <c r="L948" s="13"/>
      <c r="O948" s="116"/>
      <c r="P948" s="133"/>
      <c r="Q948" s="133"/>
      <c r="R948" s="3"/>
      <c r="S948" s="3"/>
    </row>
    <row r="949" spans="6:19" s="1" customFormat="1" x14ac:dyDescent="0.2">
      <c r="F949" s="2"/>
      <c r="G949" s="2"/>
      <c r="H949" s="24"/>
      <c r="I949" s="26"/>
      <c r="L949" s="13"/>
      <c r="O949" s="116"/>
      <c r="P949" s="133"/>
      <c r="Q949" s="133"/>
      <c r="R949" s="3"/>
      <c r="S949" s="3"/>
    </row>
    <row r="950" spans="6:19" s="1" customFormat="1" x14ac:dyDescent="0.2">
      <c r="F950" s="2"/>
      <c r="G950" s="2"/>
      <c r="H950" s="24"/>
      <c r="I950" s="26"/>
      <c r="L950" s="13"/>
      <c r="O950" s="116"/>
      <c r="P950" s="133"/>
      <c r="Q950" s="133"/>
      <c r="R950" s="3"/>
      <c r="S950" s="3"/>
    </row>
    <row r="951" spans="6:19" s="1" customFormat="1" x14ac:dyDescent="0.2">
      <c r="F951" s="2"/>
      <c r="G951" s="2"/>
      <c r="H951" s="24"/>
      <c r="I951" s="26"/>
      <c r="L951" s="13"/>
      <c r="O951" s="116"/>
      <c r="P951" s="133"/>
      <c r="Q951" s="133"/>
      <c r="R951" s="3"/>
      <c r="S951" s="3"/>
    </row>
    <row r="952" spans="6:19" s="1" customFormat="1" x14ac:dyDescent="0.2">
      <c r="F952" s="2"/>
      <c r="G952" s="2"/>
      <c r="H952" s="24"/>
      <c r="I952" s="26"/>
      <c r="L952" s="13"/>
      <c r="O952" s="116"/>
      <c r="P952" s="133"/>
      <c r="Q952" s="133"/>
      <c r="R952" s="3"/>
      <c r="S952" s="3"/>
    </row>
    <row r="953" spans="6:19" s="1" customFormat="1" x14ac:dyDescent="0.2">
      <c r="F953" s="2"/>
      <c r="G953" s="2"/>
      <c r="H953" s="24"/>
      <c r="I953" s="26"/>
      <c r="L953" s="13"/>
      <c r="O953" s="116"/>
      <c r="P953" s="133"/>
      <c r="Q953" s="133"/>
      <c r="R953" s="3"/>
      <c r="S953" s="3"/>
    </row>
    <row r="954" spans="6:19" s="1" customFormat="1" x14ac:dyDescent="0.2">
      <c r="F954" s="2"/>
      <c r="G954" s="2"/>
      <c r="H954" s="24"/>
      <c r="I954" s="26"/>
      <c r="L954" s="13"/>
      <c r="O954" s="116"/>
      <c r="P954" s="133"/>
      <c r="Q954" s="133"/>
      <c r="R954" s="3"/>
      <c r="S954" s="3"/>
    </row>
    <row r="955" spans="6:19" s="1" customFormat="1" x14ac:dyDescent="0.2">
      <c r="F955" s="2"/>
      <c r="G955" s="2"/>
      <c r="H955" s="24"/>
      <c r="I955" s="26"/>
      <c r="L955" s="13"/>
      <c r="O955" s="116"/>
      <c r="P955" s="133"/>
      <c r="Q955" s="133"/>
      <c r="R955" s="3"/>
      <c r="S955" s="3"/>
    </row>
    <row r="956" spans="6:19" s="1" customFormat="1" x14ac:dyDescent="0.2">
      <c r="F956" s="2"/>
      <c r="G956" s="2"/>
      <c r="H956" s="24"/>
      <c r="I956" s="26"/>
      <c r="L956" s="13"/>
      <c r="O956" s="116"/>
      <c r="P956" s="133"/>
      <c r="Q956" s="133"/>
      <c r="R956" s="3"/>
      <c r="S956" s="3"/>
    </row>
    <row r="957" spans="6:19" s="1" customFormat="1" x14ac:dyDescent="0.2">
      <c r="F957" s="2"/>
      <c r="G957" s="2"/>
      <c r="H957" s="24"/>
      <c r="I957" s="26"/>
      <c r="L957" s="13"/>
      <c r="O957" s="116"/>
      <c r="P957" s="133"/>
      <c r="Q957" s="133"/>
      <c r="R957" s="3"/>
      <c r="S957" s="3"/>
    </row>
    <row r="958" spans="6:19" s="1" customFormat="1" x14ac:dyDescent="0.2">
      <c r="F958" s="2"/>
      <c r="G958" s="2"/>
      <c r="H958" s="24"/>
      <c r="I958" s="26"/>
      <c r="L958" s="13"/>
      <c r="O958" s="116"/>
      <c r="P958" s="133"/>
      <c r="Q958" s="133"/>
      <c r="R958" s="3"/>
      <c r="S958" s="3"/>
    </row>
    <row r="959" spans="6:19" s="1" customFormat="1" x14ac:dyDescent="0.2">
      <c r="F959" s="2"/>
      <c r="G959" s="2"/>
      <c r="H959" s="24"/>
      <c r="I959" s="26"/>
      <c r="L959" s="13"/>
      <c r="O959" s="116"/>
      <c r="P959" s="133"/>
      <c r="Q959" s="133"/>
      <c r="R959" s="3"/>
      <c r="S959" s="3"/>
    </row>
    <row r="960" spans="6:19" s="1" customFormat="1" x14ac:dyDescent="0.2">
      <c r="F960" s="2"/>
      <c r="G960" s="2"/>
      <c r="H960" s="24"/>
      <c r="I960" s="26"/>
      <c r="L960" s="13"/>
      <c r="O960" s="116"/>
      <c r="P960" s="133"/>
      <c r="Q960" s="133"/>
      <c r="R960" s="3"/>
      <c r="S960" s="3"/>
    </row>
    <row r="961" spans="6:19" s="1" customFormat="1" x14ac:dyDescent="0.2">
      <c r="F961" s="2"/>
      <c r="G961" s="2"/>
      <c r="H961" s="24"/>
      <c r="I961" s="26"/>
      <c r="L961" s="13"/>
      <c r="O961" s="116"/>
      <c r="P961" s="133"/>
      <c r="Q961" s="133"/>
      <c r="R961" s="3"/>
      <c r="S961" s="3"/>
    </row>
    <row r="962" spans="6:19" s="1" customFormat="1" x14ac:dyDescent="0.2">
      <c r="F962" s="2"/>
      <c r="G962" s="2"/>
      <c r="H962" s="24"/>
      <c r="I962" s="26"/>
      <c r="L962" s="13"/>
      <c r="O962" s="116"/>
      <c r="P962" s="133"/>
      <c r="Q962" s="133"/>
      <c r="R962" s="3"/>
      <c r="S962" s="3"/>
    </row>
    <row r="963" spans="6:19" s="1" customFormat="1" x14ac:dyDescent="0.2">
      <c r="F963" s="2"/>
      <c r="G963" s="2"/>
      <c r="H963" s="24"/>
      <c r="I963" s="26"/>
      <c r="L963" s="13"/>
      <c r="O963" s="116"/>
      <c r="P963" s="133"/>
      <c r="Q963" s="133"/>
      <c r="R963" s="3"/>
      <c r="S963" s="3"/>
    </row>
    <row r="964" spans="6:19" s="1" customFormat="1" x14ac:dyDescent="0.2">
      <c r="F964" s="2"/>
      <c r="G964" s="2"/>
      <c r="H964" s="24"/>
      <c r="I964" s="26"/>
      <c r="L964" s="13"/>
      <c r="O964" s="116"/>
      <c r="P964" s="133"/>
      <c r="Q964" s="133"/>
      <c r="R964" s="3"/>
      <c r="S964" s="3"/>
    </row>
    <row r="965" spans="6:19" s="1" customFormat="1" x14ac:dyDescent="0.2">
      <c r="F965" s="2"/>
      <c r="G965" s="2"/>
      <c r="H965" s="24"/>
      <c r="I965" s="26"/>
      <c r="L965" s="13"/>
      <c r="O965" s="116"/>
      <c r="P965" s="133"/>
      <c r="Q965" s="133"/>
      <c r="R965" s="3"/>
      <c r="S965" s="3"/>
    </row>
    <row r="966" spans="6:19" s="1" customFormat="1" x14ac:dyDescent="0.2">
      <c r="F966" s="2"/>
      <c r="G966" s="2"/>
      <c r="H966" s="24"/>
      <c r="I966" s="26"/>
      <c r="L966" s="13"/>
      <c r="O966" s="116"/>
      <c r="P966" s="133"/>
      <c r="Q966" s="133"/>
      <c r="R966" s="3"/>
      <c r="S966" s="3"/>
    </row>
    <row r="967" spans="6:19" s="1" customFormat="1" x14ac:dyDescent="0.2">
      <c r="F967" s="2"/>
      <c r="G967" s="2"/>
      <c r="H967" s="24"/>
      <c r="I967" s="26"/>
      <c r="L967" s="13"/>
      <c r="O967" s="116"/>
      <c r="P967" s="133"/>
      <c r="Q967" s="133"/>
      <c r="R967" s="3"/>
      <c r="S967" s="3"/>
    </row>
    <row r="968" spans="6:19" s="1" customFormat="1" x14ac:dyDescent="0.2">
      <c r="F968" s="2"/>
      <c r="G968" s="2"/>
      <c r="H968" s="24"/>
      <c r="I968" s="26"/>
      <c r="L968" s="13"/>
      <c r="O968" s="116"/>
      <c r="P968" s="133"/>
      <c r="Q968" s="133"/>
      <c r="R968" s="3"/>
      <c r="S968" s="3"/>
    </row>
    <row r="969" spans="6:19" s="1" customFormat="1" x14ac:dyDescent="0.2">
      <c r="F969" s="2"/>
      <c r="G969" s="2"/>
      <c r="H969" s="24"/>
      <c r="I969" s="26"/>
      <c r="L969" s="13"/>
      <c r="O969" s="116"/>
      <c r="P969" s="133"/>
      <c r="Q969" s="133"/>
      <c r="R969" s="3"/>
      <c r="S969" s="3"/>
    </row>
    <row r="970" spans="6:19" s="1" customFormat="1" x14ac:dyDescent="0.2">
      <c r="F970" s="2"/>
      <c r="G970" s="2"/>
      <c r="H970" s="24"/>
      <c r="I970" s="26"/>
      <c r="L970" s="13"/>
      <c r="O970" s="116"/>
      <c r="P970" s="133"/>
      <c r="Q970" s="133"/>
      <c r="R970" s="3"/>
      <c r="S970" s="3"/>
    </row>
    <row r="971" spans="6:19" s="1" customFormat="1" x14ac:dyDescent="0.2">
      <c r="F971" s="2"/>
      <c r="G971" s="2"/>
      <c r="H971" s="24"/>
      <c r="I971" s="26"/>
      <c r="L971" s="13"/>
      <c r="O971" s="116"/>
      <c r="P971" s="133"/>
      <c r="Q971" s="133"/>
      <c r="R971" s="3"/>
      <c r="S971" s="3"/>
    </row>
    <row r="972" spans="6:19" s="1" customFormat="1" x14ac:dyDescent="0.2">
      <c r="F972" s="2"/>
      <c r="G972" s="2"/>
      <c r="H972" s="24"/>
      <c r="I972" s="26"/>
      <c r="L972" s="13"/>
      <c r="O972" s="116"/>
      <c r="P972" s="133"/>
      <c r="Q972" s="133"/>
      <c r="R972" s="3"/>
      <c r="S972" s="3"/>
    </row>
    <row r="973" spans="6:19" s="1" customFormat="1" x14ac:dyDescent="0.2">
      <c r="F973" s="2"/>
      <c r="G973" s="2"/>
      <c r="H973" s="24"/>
      <c r="I973" s="26"/>
      <c r="L973" s="13"/>
      <c r="O973" s="116"/>
      <c r="P973" s="133"/>
      <c r="Q973" s="133"/>
      <c r="R973" s="3"/>
      <c r="S973" s="3"/>
    </row>
    <row r="974" spans="6:19" s="1" customFormat="1" x14ac:dyDescent="0.2">
      <c r="F974" s="2"/>
      <c r="G974" s="2"/>
      <c r="H974" s="24"/>
      <c r="I974" s="26"/>
      <c r="L974" s="13"/>
      <c r="O974" s="116"/>
      <c r="P974" s="133"/>
      <c r="Q974" s="133"/>
      <c r="R974" s="3"/>
      <c r="S974" s="3"/>
    </row>
    <row r="975" spans="6:19" s="1" customFormat="1" x14ac:dyDescent="0.2">
      <c r="F975" s="2"/>
      <c r="G975" s="2"/>
      <c r="H975" s="24"/>
      <c r="I975" s="26"/>
      <c r="L975" s="13"/>
      <c r="O975" s="116"/>
      <c r="P975" s="133"/>
      <c r="Q975" s="133"/>
      <c r="R975" s="3"/>
      <c r="S975" s="3"/>
    </row>
    <row r="976" spans="6:19" s="1" customFormat="1" x14ac:dyDescent="0.2">
      <c r="F976" s="2"/>
      <c r="G976" s="2"/>
      <c r="H976" s="24"/>
      <c r="I976" s="26"/>
      <c r="L976" s="13"/>
      <c r="O976" s="116"/>
      <c r="P976" s="133"/>
      <c r="Q976" s="133"/>
      <c r="R976" s="3"/>
      <c r="S976" s="3"/>
    </row>
    <row r="977" spans="6:19" s="1" customFormat="1" x14ac:dyDescent="0.2">
      <c r="F977" s="2"/>
      <c r="G977" s="2"/>
      <c r="H977" s="24"/>
      <c r="I977" s="26"/>
      <c r="L977" s="13"/>
      <c r="O977" s="116"/>
      <c r="P977" s="133"/>
      <c r="Q977" s="133"/>
      <c r="R977" s="3"/>
      <c r="S977" s="3"/>
    </row>
    <row r="978" spans="6:19" s="1" customFormat="1" x14ac:dyDescent="0.2">
      <c r="F978" s="2"/>
      <c r="G978" s="2"/>
      <c r="H978" s="24"/>
      <c r="I978" s="26"/>
      <c r="L978" s="13"/>
      <c r="O978" s="116"/>
      <c r="P978" s="133"/>
      <c r="Q978" s="133"/>
      <c r="R978" s="3"/>
      <c r="S978" s="3"/>
    </row>
    <row r="979" spans="6:19" s="1" customFormat="1" x14ac:dyDescent="0.2">
      <c r="F979" s="2"/>
      <c r="G979" s="2"/>
      <c r="H979" s="24"/>
      <c r="I979" s="26"/>
      <c r="L979" s="13"/>
      <c r="O979" s="116"/>
      <c r="P979" s="133"/>
      <c r="Q979" s="133"/>
      <c r="R979" s="3"/>
      <c r="S979" s="3"/>
    </row>
    <row r="980" spans="6:19" s="1" customFormat="1" x14ac:dyDescent="0.2">
      <c r="F980" s="2"/>
      <c r="G980" s="2"/>
      <c r="H980" s="24"/>
      <c r="I980" s="26"/>
      <c r="L980" s="13"/>
      <c r="O980" s="116"/>
      <c r="P980" s="133"/>
      <c r="Q980" s="133"/>
      <c r="R980" s="3"/>
      <c r="S980" s="3"/>
    </row>
    <row r="981" spans="6:19" s="1" customFormat="1" x14ac:dyDescent="0.2">
      <c r="F981" s="2"/>
      <c r="G981" s="2"/>
      <c r="H981" s="24"/>
      <c r="I981" s="26"/>
      <c r="L981" s="13"/>
      <c r="O981" s="116"/>
      <c r="P981" s="133"/>
      <c r="Q981" s="133"/>
      <c r="R981" s="3"/>
      <c r="S981" s="3"/>
    </row>
    <row r="982" spans="6:19" s="1" customFormat="1" x14ac:dyDescent="0.2">
      <c r="F982" s="2"/>
      <c r="G982" s="2"/>
      <c r="H982" s="24"/>
      <c r="I982" s="26"/>
      <c r="L982" s="13"/>
      <c r="O982" s="116"/>
      <c r="P982" s="133"/>
      <c r="Q982" s="133"/>
      <c r="R982" s="3"/>
      <c r="S982" s="3"/>
    </row>
    <row r="983" spans="6:19" s="1" customFormat="1" x14ac:dyDescent="0.2">
      <c r="F983" s="2"/>
      <c r="G983" s="2"/>
      <c r="H983" s="24"/>
      <c r="I983" s="26"/>
      <c r="L983" s="13"/>
      <c r="O983" s="116"/>
      <c r="P983" s="133"/>
      <c r="Q983" s="133"/>
      <c r="R983" s="3"/>
      <c r="S983" s="3"/>
    </row>
    <row r="984" spans="6:19" s="1" customFormat="1" x14ac:dyDescent="0.2">
      <c r="F984" s="2"/>
      <c r="G984" s="2"/>
      <c r="H984" s="24"/>
      <c r="I984" s="26"/>
      <c r="L984" s="13"/>
      <c r="O984" s="116"/>
      <c r="P984" s="133"/>
      <c r="Q984" s="133"/>
      <c r="R984" s="3"/>
      <c r="S984" s="3"/>
    </row>
    <row r="985" spans="6:19" s="1" customFormat="1" x14ac:dyDescent="0.2">
      <c r="F985" s="2"/>
      <c r="G985" s="2"/>
      <c r="H985" s="24"/>
      <c r="I985" s="26"/>
      <c r="L985" s="13"/>
      <c r="O985" s="116"/>
      <c r="P985" s="133"/>
      <c r="Q985" s="133"/>
      <c r="R985" s="3"/>
      <c r="S985" s="3"/>
    </row>
    <row r="986" spans="6:19" s="1" customFormat="1" x14ac:dyDescent="0.2">
      <c r="F986" s="2"/>
      <c r="G986" s="2"/>
      <c r="H986" s="24"/>
      <c r="I986" s="26"/>
      <c r="L986" s="13"/>
      <c r="O986" s="116"/>
      <c r="P986" s="133"/>
      <c r="Q986" s="133"/>
      <c r="R986" s="3"/>
      <c r="S986" s="3"/>
    </row>
    <row r="987" spans="6:19" s="1" customFormat="1" x14ac:dyDescent="0.2">
      <c r="F987" s="2"/>
      <c r="G987" s="2"/>
      <c r="H987" s="24"/>
      <c r="I987" s="26"/>
      <c r="L987" s="13"/>
      <c r="O987" s="116"/>
      <c r="P987" s="133"/>
      <c r="Q987" s="133"/>
      <c r="R987" s="3"/>
      <c r="S987" s="3"/>
    </row>
    <row r="988" spans="6:19" s="1" customFormat="1" x14ac:dyDescent="0.2">
      <c r="F988" s="2"/>
      <c r="G988" s="2"/>
      <c r="H988" s="24"/>
      <c r="I988" s="26"/>
      <c r="L988" s="13"/>
      <c r="O988" s="116"/>
      <c r="P988" s="133"/>
      <c r="Q988" s="133"/>
      <c r="R988" s="3"/>
      <c r="S988" s="3"/>
    </row>
    <row r="989" spans="6:19" s="1" customFormat="1" x14ac:dyDescent="0.2">
      <c r="F989" s="2"/>
      <c r="G989" s="2"/>
      <c r="H989" s="24"/>
      <c r="I989" s="26"/>
      <c r="L989" s="13"/>
      <c r="O989" s="116"/>
      <c r="P989" s="133"/>
      <c r="Q989" s="133"/>
      <c r="R989" s="3"/>
      <c r="S989" s="3"/>
    </row>
    <row r="990" spans="6:19" s="1" customFormat="1" x14ac:dyDescent="0.2">
      <c r="F990" s="2"/>
      <c r="G990" s="2"/>
      <c r="H990" s="24"/>
      <c r="I990" s="26"/>
      <c r="L990" s="13"/>
      <c r="O990" s="116"/>
      <c r="P990" s="133"/>
      <c r="Q990" s="133"/>
      <c r="R990" s="3"/>
      <c r="S990" s="3"/>
    </row>
    <row r="991" spans="6:19" s="1" customFormat="1" x14ac:dyDescent="0.2">
      <c r="F991" s="2"/>
      <c r="G991" s="2"/>
      <c r="H991" s="24"/>
      <c r="I991" s="26"/>
      <c r="L991" s="13"/>
      <c r="O991" s="116"/>
      <c r="P991" s="133"/>
      <c r="Q991" s="133"/>
      <c r="R991" s="3"/>
      <c r="S991" s="3"/>
    </row>
    <row r="992" spans="6:19" s="1" customFormat="1" x14ac:dyDescent="0.2">
      <c r="F992" s="2"/>
      <c r="G992" s="2"/>
      <c r="H992" s="24"/>
      <c r="I992" s="26"/>
      <c r="L992" s="13"/>
      <c r="O992" s="116"/>
      <c r="P992" s="133"/>
      <c r="Q992" s="133"/>
      <c r="R992" s="3"/>
      <c r="S992" s="3"/>
    </row>
    <row r="993" spans="6:19" s="1" customFormat="1" x14ac:dyDescent="0.2">
      <c r="F993" s="2"/>
      <c r="G993" s="2"/>
      <c r="H993" s="24"/>
      <c r="I993" s="26"/>
      <c r="L993" s="13"/>
      <c r="O993" s="116"/>
      <c r="P993" s="133"/>
      <c r="Q993" s="133"/>
      <c r="R993" s="3"/>
      <c r="S993" s="3"/>
    </row>
    <row r="994" spans="6:19" s="1" customFormat="1" x14ac:dyDescent="0.2">
      <c r="F994" s="2"/>
      <c r="G994" s="2"/>
      <c r="H994" s="24"/>
      <c r="I994" s="26"/>
      <c r="L994" s="13"/>
      <c r="O994" s="116"/>
      <c r="P994" s="133"/>
      <c r="Q994" s="133"/>
      <c r="R994" s="3"/>
      <c r="S994" s="3"/>
    </row>
    <row r="995" spans="6:19" s="1" customFormat="1" x14ac:dyDescent="0.2">
      <c r="F995" s="2"/>
      <c r="G995" s="2"/>
      <c r="H995" s="24"/>
      <c r="I995" s="26"/>
      <c r="L995" s="13"/>
      <c r="O995" s="116"/>
      <c r="P995" s="133"/>
      <c r="Q995" s="133"/>
      <c r="R995" s="3"/>
      <c r="S995" s="3"/>
    </row>
    <row r="996" spans="6:19" s="1" customFormat="1" x14ac:dyDescent="0.2">
      <c r="F996" s="2"/>
      <c r="G996" s="2"/>
      <c r="H996" s="24"/>
      <c r="I996" s="26"/>
      <c r="L996" s="13"/>
      <c r="O996" s="116"/>
      <c r="P996" s="133"/>
      <c r="Q996" s="133"/>
      <c r="R996" s="3"/>
      <c r="S996" s="3"/>
    </row>
    <row r="997" spans="6:19" s="1" customFormat="1" x14ac:dyDescent="0.2">
      <c r="F997" s="2"/>
      <c r="G997" s="2"/>
      <c r="H997" s="24"/>
      <c r="I997" s="26"/>
      <c r="L997" s="13"/>
      <c r="O997" s="116"/>
      <c r="P997" s="133"/>
      <c r="Q997" s="133"/>
      <c r="R997" s="3"/>
      <c r="S997" s="3"/>
    </row>
    <row r="998" spans="6:19" s="1" customFormat="1" x14ac:dyDescent="0.2">
      <c r="F998" s="2"/>
      <c r="G998" s="2"/>
      <c r="H998" s="24"/>
      <c r="I998" s="26"/>
      <c r="L998" s="13"/>
      <c r="O998" s="116"/>
      <c r="P998" s="133"/>
      <c r="Q998" s="133"/>
      <c r="R998" s="3"/>
      <c r="S998" s="3"/>
    </row>
    <row r="999" spans="6:19" s="1" customFormat="1" x14ac:dyDescent="0.2">
      <c r="F999" s="2"/>
      <c r="G999" s="2"/>
      <c r="H999" s="24"/>
      <c r="I999" s="26"/>
      <c r="L999" s="13"/>
      <c r="O999" s="116"/>
      <c r="P999" s="133"/>
      <c r="Q999" s="133"/>
      <c r="R999" s="3"/>
      <c r="S999" s="3"/>
    </row>
    <row r="1000" spans="6:19" s="1" customFormat="1" x14ac:dyDescent="0.2">
      <c r="F1000" s="2"/>
      <c r="G1000" s="2"/>
      <c r="H1000" s="24"/>
      <c r="I1000" s="26"/>
      <c r="L1000" s="13"/>
      <c r="O1000" s="116"/>
      <c r="P1000" s="133"/>
      <c r="Q1000" s="133"/>
      <c r="R1000" s="3"/>
      <c r="S1000" s="3"/>
    </row>
    <row r="1001" spans="6:19" s="1" customFormat="1" x14ac:dyDescent="0.2">
      <c r="F1001" s="2"/>
      <c r="G1001" s="2"/>
      <c r="H1001" s="24"/>
      <c r="I1001" s="26"/>
      <c r="L1001" s="13"/>
      <c r="O1001" s="116"/>
      <c r="P1001" s="133"/>
      <c r="Q1001" s="133"/>
      <c r="R1001" s="3"/>
      <c r="S1001" s="3"/>
    </row>
    <row r="1002" spans="6:19" s="1" customFormat="1" x14ac:dyDescent="0.2">
      <c r="F1002" s="2"/>
      <c r="G1002" s="2"/>
      <c r="H1002" s="24"/>
      <c r="I1002" s="26"/>
      <c r="L1002" s="13"/>
      <c r="O1002" s="116"/>
      <c r="P1002" s="133"/>
      <c r="Q1002" s="133"/>
      <c r="R1002" s="3"/>
      <c r="S1002" s="3"/>
    </row>
    <row r="1003" spans="6:19" s="1" customFormat="1" x14ac:dyDescent="0.2">
      <c r="F1003" s="2"/>
      <c r="G1003" s="2"/>
      <c r="H1003" s="24"/>
      <c r="I1003" s="26"/>
      <c r="L1003" s="13"/>
      <c r="O1003" s="116"/>
      <c r="P1003" s="133"/>
      <c r="Q1003" s="133"/>
      <c r="R1003" s="3"/>
      <c r="S1003" s="3"/>
    </row>
    <row r="1004" spans="6:19" s="1" customFormat="1" x14ac:dyDescent="0.2">
      <c r="F1004" s="2"/>
      <c r="G1004" s="2"/>
      <c r="H1004" s="24"/>
      <c r="I1004" s="26"/>
      <c r="L1004" s="13"/>
      <c r="O1004" s="116"/>
      <c r="P1004" s="133"/>
      <c r="Q1004" s="133"/>
      <c r="R1004" s="3"/>
      <c r="S1004" s="3"/>
    </row>
    <row r="1005" spans="6:19" s="1" customFormat="1" x14ac:dyDescent="0.2">
      <c r="F1005" s="2"/>
      <c r="G1005" s="2"/>
      <c r="H1005" s="24"/>
      <c r="I1005" s="26"/>
      <c r="L1005" s="13"/>
      <c r="O1005" s="116"/>
      <c r="P1005" s="133"/>
      <c r="Q1005" s="133"/>
      <c r="R1005" s="3"/>
      <c r="S1005" s="3"/>
    </row>
    <row r="1006" spans="6:19" s="1" customFormat="1" x14ac:dyDescent="0.2">
      <c r="F1006" s="2"/>
      <c r="G1006" s="2"/>
      <c r="H1006" s="24"/>
      <c r="I1006" s="26"/>
      <c r="L1006" s="13"/>
      <c r="O1006" s="116"/>
      <c r="P1006" s="133"/>
      <c r="Q1006" s="133"/>
      <c r="R1006" s="3"/>
      <c r="S1006" s="3"/>
    </row>
    <row r="1007" spans="6:19" s="1" customFormat="1" x14ac:dyDescent="0.2">
      <c r="F1007" s="2"/>
      <c r="G1007" s="2"/>
      <c r="H1007" s="24"/>
      <c r="I1007" s="26"/>
      <c r="L1007" s="13"/>
      <c r="O1007" s="116"/>
      <c r="P1007" s="133"/>
      <c r="Q1007" s="133"/>
      <c r="R1007" s="3"/>
      <c r="S1007" s="3"/>
    </row>
    <row r="1008" spans="6:19" s="1" customFormat="1" x14ac:dyDescent="0.2">
      <c r="F1008" s="2"/>
      <c r="G1008" s="2"/>
      <c r="H1008" s="24"/>
      <c r="I1008" s="26"/>
      <c r="L1008" s="13"/>
      <c r="O1008" s="116"/>
      <c r="P1008" s="133"/>
      <c r="Q1008" s="133"/>
      <c r="R1008" s="3"/>
      <c r="S1008" s="3"/>
    </row>
    <row r="1009" spans="6:19" s="1" customFormat="1" x14ac:dyDescent="0.2">
      <c r="F1009" s="2"/>
      <c r="G1009" s="2"/>
      <c r="H1009" s="24"/>
      <c r="I1009" s="26"/>
      <c r="L1009" s="13"/>
      <c r="O1009" s="116"/>
      <c r="P1009" s="133"/>
      <c r="Q1009" s="133"/>
      <c r="R1009" s="3"/>
      <c r="S1009" s="3"/>
    </row>
    <row r="1010" spans="6:19" s="1" customFormat="1" x14ac:dyDescent="0.2">
      <c r="F1010" s="2"/>
      <c r="G1010" s="2"/>
      <c r="H1010" s="24"/>
      <c r="I1010" s="26"/>
      <c r="L1010" s="13"/>
      <c r="O1010" s="116"/>
      <c r="P1010" s="133"/>
      <c r="Q1010" s="133"/>
      <c r="R1010" s="3"/>
      <c r="S1010" s="3"/>
    </row>
    <row r="1011" spans="6:19" s="1" customFormat="1" x14ac:dyDescent="0.2">
      <c r="F1011" s="2"/>
      <c r="G1011" s="2"/>
      <c r="H1011" s="24"/>
      <c r="I1011" s="26"/>
      <c r="L1011" s="13"/>
      <c r="O1011" s="116"/>
      <c r="P1011" s="133"/>
      <c r="Q1011" s="133"/>
      <c r="R1011" s="3"/>
      <c r="S1011" s="3"/>
    </row>
    <row r="1012" spans="6:19" s="1" customFormat="1" x14ac:dyDescent="0.2">
      <c r="F1012" s="2"/>
      <c r="G1012" s="2"/>
      <c r="H1012" s="24"/>
      <c r="I1012" s="26"/>
      <c r="L1012" s="13"/>
      <c r="O1012" s="116"/>
      <c r="P1012" s="133"/>
      <c r="Q1012" s="133"/>
      <c r="R1012" s="3"/>
      <c r="S1012" s="3"/>
    </row>
    <row r="1013" spans="6:19" s="1" customFormat="1" x14ac:dyDescent="0.2">
      <c r="F1013" s="2"/>
      <c r="G1013" s="2"/>
      <c r="H1013" s="24"/>
      <c r="I1013" s="26"/>
      <c r="L1013" s="13"/>
      <c r="O1013" s="116"/>
      <c r="P1013" s="133"/>
      <c r="Q1013" s="133"/>
      <c r="R1013" s="3"/>
      <c r="S1013" s="3"/>
    </row>
    <row r="1014" spans="6:19" s="1" customFormat="1" x14ac:dyDescent="0.2">
      <c r="F1014" s="2"/>
      <c r="G1014" s="2"/>
      <c r="H1014" s="24"/>
      <c r="I1014" s="26"/>
      <c r="L1014" s="13"/>
      <c r="O1014" s="116"/>
      <c r="P1014" s="133"/>
      <c r="Q1014" s="133"/>
      <c r="R1014" s="3"/>
      <c r="S1014" s="3"/>
    </row>
    <row r="1015" spans="6:19" s="1" customFormat="1" x14ac:dyDescent="0.2">
      <c r="F1015" s="2"/>
      <c r="G1015" s="2"/>
      <c r="H1015" s="24"/>
      <c r="I1015" s="26"/>
      <c r="L1015" s="13"/>
      <c r="O1015" s="116"/>
      <c r="P1015" s="133"/>
      <c r="Q1015" s="133"/>
      <c r="R1015" s="3"/>
      <c r="S1015" s="3"/>
    </row>
    <row r="1016" spans="6:19" s="1" customFormat="1" x14ac:dyDescent="0.2">
      <c r="F1016" s="2"/>
      <c r="G1016" s="2"/>
      <c r="H1016" s="24"/>
      <c r="I1016" s="26"/>
      <c r="L1016" s="13"/>
      <c r="O1016" s="116"/>
      <c r="P1016" s="133"/>
      <c r="Q1016" s="133"/>
      <c r="R1016" s="3"/>
      <c r="S1016" s="3"/>
    </row>
    <row r="1017" spans="6:19" s="1" customFormat="1" x14ac:dyDescent="0.2">
      <c r="F1017" s="2"/>
      <c r="G1017" s="2"/>
      <c r="H1017" s="24"/>
      <c r="I1017" s="26"/>
      <c r="L1017" s="13"/>
      <c r="O1017" s="116"/>
      <c r="P1017" s="133"/>
      <c r="Q1017" s="133"/>
      <c r="R1017" s="3"/>
      <c r="S1017" s="3"/>
    </row>
    <row r="1018" spans="6:19" s="1" customFormat="1" x14ac:dyDescent="0.2">
      <c r="F1018" s="2"/>
      <c r="G1018" s="2"/>
      <c r="H1018" s="24"/>
      <c r="I1018" s="26"/>
      <c r="L1018" s="13"/>
      <c r="O1018" s="116"/>
      <c r="P1018" s="133"/>
      <c r="Q1018" s="133"/>
      <c r="R1018" s="3"/>
      <c r="S1018" s="3"/>
    </row>
    <row r="1019" spans="6:19" s="1" customFormat="1" x14ac:dyDescent="0.2">
      <c r="F1019" s="2"/>
      <c r="G1019" s="2"/>
      <c r="H1019" s="24"/>
      <c r="I1019" s="26"/>
      <c r="L1019" s="13"/>
      <c r="O1019" s="116"/>
      <c r="P1019" s="133"/>
      <c r="Q1019" s="133"/>
      <c r="R1019" s="3"/>
      <c r="S1019" s="3"/>
    </row>
    <row r="1020" spans="6:19" s="1" customFormat="1" x14ac:dyDescent="0.2">
      <c r="F1020" s="2"/>
      <c r="G1020" s="2"/>
      <c r="H1020" s="24"/>
      <c r="I1020" s="26"/>
      <c r="L1020" s="13"/>
      <c r="O1020" s="116"/>
      <c r="P1020" s="133"/>
      <c r="Q1020" s="133"/>
      <c r="R1020" s="3"/>
      <c r="S1020" s="3"/>
    </row>
    <row r="1021" spans="6:19" s="1" customFormat="1" x14ac:dyDescent="0.2">
      <c r="F1021" s="2"/>
      <c r="G1021" s="2"/>
      <c r="H1021" s="24"/>
      <c r="I1021" s="26"/>
      <c r="L1021" s="13"/>
      <c r="O1021" s="116"/>
      <c r="P1021" s="133"/>
      <c r="Q1021" s="133"/>
      <c r="R1021" s="3"/>
      <c r="S1021" s="3"/>
    </row>
    <row r="1022" spans="6:19" s="1" customFormat="1" x14ac:dyDescent="0.2">
      <c r="F1022" s="2"/>
      <c r="G1022" s="2"/>
      <c r="H1022" s="24"/>
      <c r="I1022" s="26"/>
      <c r="L1022" s="13"/>
      <c r="O1022" s="116"/>
      <c r="P1022" s="133"/>
      <c r="Q1022" s="133"/>
      <c r="R1022" s="3"/>
      <c r="S1022" s="3"/>
    </row>
    <row r="1023" spans="6:19" s="1" customFormat="1" x14ac:dyDescent="0.2">
      <c r="F1023" s="2"/>
      <c r="G1023" s="2"/>
      <c r="H1023" s="24"/>
      <c r="I1023" s="26"/>
      <c r="L1023" s="13"/>
      <c r="O1023" s="116"/>
      <c r="P1023" s="133"/>
      <c r="Q1023" s="133"/>
      <c r="R1023" s="3"/>
      <c r="S1023" s="3"/>
    </row>
    <row r="1024" spans="6:19" s="1" customFormat="1" x14ac:dyDescent="0.2">
      <c r="F1024" s="2"/>
      <c r="G1024" s="2"/>
      <c r="H1024" s="24"/>
      <c r="I1024" s="26"/>
      <c r="L1024" s="13"/>
      <c r="O1024" s="116"/>
      <c r="P1024" s="133"/>
      <c r="Q1024" s="133"/>
      <c r="R1024" s="3"/>
      <c r="S1024" s="3"/>
    </row>
    <row r="1025" spans="6:19" s="1" customFormat="1" x14ac:dyDescent="0.2">
      <c r="F1025" s="2"/>
      <c r="G1025" s="2"/>
      <c r="H1025" s="24"/>
      <c r="I1025" s="26"/>
      <c r="L1025" s="13"/>
      <c r="O1025" s="116"/>
      <c r="P1025" s="133"/>
      <c r="Q1025" s="133"/>
      <c r="R1025" s="3"/>
      <c r="S1025" s="3"/>
    </row>
    <row r="1026" spans="6:19" s="1" customFormat="1" x14ac:dyDescent="0.2">
      <c r="F1026" s="2"/>
      <c r="G1026" s="2"/>
      <c r="H1026" s="24"/>
      <c r="I1026" s="26"/>
      <c r="L1026" s="13"/>
      <c r="O1026" s="116"/>
      <c r="P1026" s="133"/>
      <c r="Q1026" s="133"/>
      <c r="R1026" s="3"/>
      <c r="S1026" s="3"/>
    </row>
    <row r="1027" spans="6:19" s="1" customFormat="1" x14ac:dyDescent="0.2">
      <c r="F1027" s="2"/>
      <c r="G1027" s="2"/>
      <c r="H1027" s="24"/>
      <c r="I1027" s="26"/>
      <c r="L1027" s="13"/>
      <c r="O1027" s="116"/>
      <c r="P1027" s="133"/>
      <c r="Q1027" s="133"/>
      <c r="R1027" s="3"/>
      <c r="S1027" s="3"/>
    </row>
    <row r="1028" spans="6:19" s="1" customFormat="1" x14ac:dyDescent="0.2">
      <c r="F1028" s="2"/>
      <c r="G1028" s="2"/>
      <c r="H1028" s="24"/>
      <c r="I1028" s="26"/>
      <c r="L1028" s="13"/>
      <c r="O1028" s="116"/>
      <c r="P1028" s="133"/>
      <c r="Q1028" s="133"/>
      <c r="R1028" s="3"/>
      <c r="S1028" s="3"/>
    </row>
    <row r="1029" spans="6:19" s="1" customFormat="1" x14ac:dyDescent="0.2">
      <c r="F1029" s="2"/>
      <c r="G1029" s="2"/>
      <c r="H1029" s="24"/>
      <c r="I1029" s="26"/>
      <c r="L1029" s="13"/>
      <c r="O1029" s="116"/>
      <c r="P1029" s="133"/>
      <c r="Q1029" s="133"/>
      <c r="R1029" s="3"/>
      <c r="S1029" s="3"/>
    </row>
    <row r="1030" spans="6:19" s="1" customFormat="1" x14ac:dyDescent="0.2">
      <c r="F1030" s="2"/>
      <c r="G1030" s="2"/>
      <c r="H1030" s="24"/>
      <c r="I1030" s="26"/>
      <c r="L1030" s="13"/>
      <c r="O1030" s="116"/>
      <c r="P1030" s="133"/>
      <c r="Q1030" s="133"/>
      <c r="R1030" s="3"/>
      <c r="S1030" s="3"/>
    </row>
    <row r="1031" spans="6:19" s="1" customFormat="1" x14ac:dyDescent="0.2">
      <c r="F1031" s="2"/>
      <c r="G1031" s="2"/>
      <c r="H1031" s="24"/>
      <c r="I1031" s="26"/>
      <c r="L1031" s="13"/>
      <c r="O1031" s="116"/>
      <c r="P1031" s="133"/>
      <c r="Q1031" s="133"/>
      <c r="R1031" s="3"/>
      <c r="S1031" s="3"/>
    </row>
    <row r="1032" spans="6:19" s="1" customFormat="1" x14ac:dyDescent="0.2">
      <c r="F1032" s="2"/>
      <c r="G1032" s="2"/>
      <c r="H1032" s="24"/>
      <c r="I1032" s="26"/>
      <c r="L1032" s="13"/>
      <c r="O1032" s="116"/>
      <c r="P1032" s="133"/>
      <c r="Q1032" s="133"/>
      <c r="R1032" s="3"/>
      <c r="S1032" s="3"/>
    </row>
    <row r="1033" spans="6:19" s="1" customFormat="1" x14ac:dyDescent="0.2">
      <c r="F1033" s="2"/>
      <c r="G1033" s="2"/>
      <c r="H1033" s="24"/>
      <c r="I1033" s="26"/>
      <c r="L1033" s="13"/>
      <c r="O1033" s="116"/>
      <c r="P1033" s="133"/>
      <c r="Q1033" s="133"/>
      <c r="R1033" s="3"/>
      <c r="S1033" s="3"/>
    </row>
    <row r="1034" spans="6:19" s="1" customFormat="1" x14ac:dyDescent="0.2">
      <c r="F1034" s="2"/>
      <c r="G1034" s="2"/>
      <c r="H1034" s="24"/>
      <c r="I1034" s="26"/>
      <c r="L1034" s="13"/>
      <c r="O1034" s="116"/>
      <c r="P1034" s="133"/>
      <c r="Q1034" s="133"/>
      <c r="R1034" s="3"/>
      <c r="S1034" s="3"/>
    </row>
    <row r="1035" spans="6:19" s="1" customFormat="1" x14ac:dyDescent="0.2">
      <c r="F1035" s="2"/>
      <c r="G1035" s="2"/>
      <c r="H1035" s="24"/>
      <c r="I1035" s="26"/>
      <c r="L1035" s="13"/>
      <c r="O1035" s="116"/>
      <c r="P1035" s="133"/>
      <c r="Q1035" s="133"/>
      <c r="R1035" s="3"/>
      <c r="S1035" s="3"/>
    </row>
    <row r="1036" spans="6:19" s="1" customFormat="1" x14ac:dyDescent="0.2">
      <c r="F1036" s="2"/>
      <c r="G1036" s="2"/>
      <c r="H1036" s="24"/>
      <c r="I1036" s="26"/>
      <c r="L1036" s="13"/>
      <c r="O1036" s="116"/>
      <c r="P1036" s="133"/>
      <c r="Q1036" s="133"/>
      <c r="R1036" s="3"/>
      <c r="S1036" s="3"/>
    </row>
    <row r="1037" spans="6:19" s="1" customFormat="1" x14ac:dyDescent="0.2">
      <c r="F1037" s="2"/>
      <c r="G1037" s="2"/>
      <c r="H1037" s="24"/>
      <c r="I1037" s="26"/>
      <c r="L1037" s="13"/>
      <c r="O1037" s="116"/>
      <c r="P1037" s="133"/>
      <c r="Q1037" s="133"/>
      <c r="R1037" s="3"/>
      <c r="S1037" s="3"/>
    </row>
    <row r="1038" spans="6:19" s="1" customFormat="1" x14ac:dyDescent="0.2">
      <c r="F1038" s="2"/>
      <c r="G1038" s="2"/>
      <c r="H1038" s="24"/>
      <c r="I1038" s="26"/>
      <c r="L1038" s="13"/>
      <c r="O1038" s="116"/>
      <c r="P1038" s="133"/>
      <c r="Q1038" s="133"/>
      <c r="R1038" s="3"/>
      <c r="S1038" s="3"/>
    </row>
    <row r="1039" spans="6:19" s="1" customFormat="1" x14ac:dyDescent="0.2">
      <c r="F1039" s="2"/>
      <c r="G1039" s="2"/>
      <c r="H1039" s="24"/>
      <c r="I1039" s="26"/>
      <c r="L1039" s="13"/>
      <c r="O1039" s="116"/>
      <c r="P1039" s="133"/>
      <c r="Q1039" s="133"/>
      <c r="R1039" s="3"/>
      <c r="S1039" s="3"/>
    </row>
    <row r="1040" spans="6:19" s="1" customFormat="1" x14ac:dyDescent="0.2">
      <c r="F1040" s="2"/>
      <c r="G1040" s="2"/>
      <c r="H1040" s="24"/>
      <c r="I1040" s="26"/>
      <c r="L1040" s="13"/>
      <c r="O1040" s="116"/>
      <c r="P1040" s="133"/>
      <c r="Q1040" s="133"/>
      <c r="R1040" s="3"/>
      <c r="S1040" s="3"/>
    </row>
    <row r="1041" spans="6:19" s="1" customFormat="1" x14ac:dyDescent="0.2">
      <c r="F1041" s="2"/>
      <c r="G1041" s="2"/>
      <c r="H1041" s="24"/>
      <c r="I1041" s="26"/>
      <c r="L1041" s="13"/>
      <c r="O1041" s="116"/>
      <c r="P1041" s="133"/>
      <c r="Q1041" s="133"/>
      <c r="R1041" s="3"/>
      <c r="S1041" s="3"/>
    </row>
    <row r="1042" spans="6:19" s="1" customFormat="1" x14ac:dyDescent="0.2">
      <c r="F1042" s="2"/>
      <c r="G1042" s="2"/>
      <c r="H1042" s="24"/>
      <c r="I1042" s="26"/>
      <c r="L1042" s="13"/>
      <c r="O1042" s="116"/>
      <c r="P1042" s="133"/>
      <c r="Q1042" s="133"/>
      <c r="R1042" s="3"/>
      <c r="S1042" s="3"/>
    </row>
    <row r="1043" spans="6:19" s="1" customFormat="1" x14ac:dyDescent="0.2">
      <c r="F1043" s="2"/>
      <c r="G1043" s="2"/>
      <c r="H1043" s="24"/>
      <c r="I1043" s="26"/>
      <c r="L1043" s="13"/>
      <c r="O1043" s="116"/>
      <c r="P1043" s="133"/>
      <c r="Q1043" s="133"/>
      <c r="R1043" s="3"/>
      <c r="S1043" s="3"/>
    </row>
    <row r="1044" spans="6:19" s="1" customFormat="1" x14ac:dyDescent="0.2">
      <c r="F1044" s="2"/>
      <c r="G1044" s="2"/>
      <c r="H1044" s="24"/>
      <c r="I1044" s="26"/>
      <c r="L1044" s="13"/>
      <c r="O1044" s="116"/>
      <c r="P1044" s="133"/>
      <c r="Q1044" s="133"/>
      <c r="R1044" s="3"/>
      <c r="S1044" s="3"/>
    </row>
    <row r="1045" spans="6:19" s="1" customFormat="1" x14ac:dyDescent="0.2">
      <c r="F1045" s="2"/>
      <c r="G1045" s="2"/>
      <c r="H1045" s="24"/>
      <c r="I1045" s="26"/>
      <c r="L1045" s="13"/>
      <c r="O1045" s="116"/>
      <c r="P1045" s="133"/>
      <c r="Q1045" s="133"/>
      <c r="R1045" s="3"/>
      <c r="S1045" s="3"/>
    </row>
    <row r="1046" spans="6:19" s="1" customFormat="1" x14ac:dyDescent="0.2">
      <c r="F1046" s="2"/>
      <c r="G1046" s="2"/>
      <c r="H1046" s="24"/>
      <c r="I1046" s="26"/>
      <c r="L1046" s="13"/>
      <c r="O1046" s="116"/>
      <c r="P1046" s="133"/>
      <c r="Q1046" s="133"/>
      <c r="R1046" s="3"/>
      <c r="S1046" s="3"/>
    </row>
    <row r="1047" spans="6:19" s="1" customFormat="1" x14ac:dyDescent="0.2">
      <c r="F1047" s="2"/>
      <c r="G1047" s="2"/>
      <c r="H1047" s="24"/>
      <c r="I1047" s="26"/>
      <c r="L1047" s="13"/>
      <c r="O1047" s="116"/>
      <c r="P1047" s="133"/>
      <c r="Q1047" s="133"/>
      <c r="R1047" s="3"/>
      <c r="S1047" s="3"/>
    </row>
    <row r="1048" spans="6:19" s="1" customFormat="1" x14ac:dyDescent="0.2">
      <c r="F1048" s="2"/>
      <c r="G1048" s="2"/>
      <c r="H1048" s="24"/>
      <c r="I1048" s="26"/>
      <c r="L1048" s="13"/>
      <c r="O1048" s="116"/>
      <c r="P1048" s="133"/>
      <c r="Q1048" s="133"/>
      <c r="R1048" s="3"/>
      <c r="S1048" s="3"/>
    </row>
    <row r="1049" spans="6:19" s="1" customFormat="1" x14ac:dyDescent="0.2">
      <c r="F1049" s="2"/>
      <c r="G1049" s="2"/>
      <c r="H1049" s="24"/>
      <c r="I1049" s="26"/>
      <c r="L1049" s="13"/>
      <c r="O1049" s="116"/>
      <c r="P1049" s="133"/>
      <c r="Q1049" s="133"/>
      <c r="R1049" s="3"/>
      <c r="S1049" s="3"/>
    </row>
    <row r="1050" spans="6:19" s="1" customFormat="1" x14ac:dyDescent="0.2">
      <c r="F1050" s="2"/>
      <c r="G1050" s="2"/>
      <c r="H1050" s="24"/>
      <c r="I1050" s="26"/>
      <c r="L1050" s="13"/>
      <c r="O1050" s="116"/>
      <c r="P1050" s="133"/>
      <c r="Q1050" s="133"/>
      <c r="R1050" s="3"/>
      <c r="S1050" s="3"/>
    </row>
    <row r="1051" spans="6:19" s="1" customFormat="1" x14ac:dyDescent="0.2">
      <c r="F1051" s="2"/>
      <c r="G1051" s="2"/>
      <c r="H1051" s="24"/>
      <c r="I1051" s="26"/>
      <c r="L1051" s="13"/>
      <c r="O1051" s="116"/>
      <c r="P1051" s="133"/>
      <c r="Q1051" s="133"/>
      <c r="R1051" s="3"/>
      <c r="S1051" s="3"/>
    </row>
    <row r="1052" spans="6:19" s="1" customFormat="1" x14ac:dyDescent="0.2">
      <c r="F1052" s="2"/>
      <c r="G1052" s="2"/>
      <c r="H1052" s="24"/>
      <c r="I1052" s="26"/>
      <c r="L1052" s="13"/>
      <c r="O1052" s="116"/>
      <c r="P1052" s="133"/>
      <c r="Q1052" s="133"/>
      <c r="R1052" s="3"/>
      <c r="S1052" s="3"/>
    </row>
    <row r="1053" spans="6:19" s="1" customFormat="1" x14ac:dyDescent="0.2">
      <c r="F1053" s="2"/>
      <c r="G1053" s="2"/>
      <c r="H1053" s="24"/>
      <c r="I1053" s="26"/>
      <c r="L1053" s="13"/>
      <c r="O1053" s="116"/>
      <c r="P1053" s="133"/>
      <c r="Q1053" s="133"/>
      <c r="R1053" s="3"/>
      <c r="S1053" s="3"/>
    </row>
    <row r="1054" spans="6:19" s="1" customFormat="1" x14ac:dyDescent="0.2">
      <c r="F1054" s="2"/>
      <c r="G1054" s="2"/>
      <c r="H1054" s="24"/>
      <c r="I1054" s="26"/>
      <c r="L1054" s="13"/>
      <c r="O1054" s="116"/>
      <c r="P1054" s="133"/>
      <c r="Q1054" s="133"/>
      <c r="R1054" s="3"/>
      <c r="S1054" s="3"/>
    </row>
    <row r="1055" spans="6:19" s="1" customFormat="1" x14ac:dyDescent="0.2">
      <c r="F1055" s="2"/>
      <c r="G1055" s="2"/>
      <c r="H1055" s="24"/>
      <c r="I1055" s="26"/>
      <c r="L1055" s="13"/>
      <c r="O1055" s="116"/>
      <c r="P1055" s="133"/>
      <c r="Q1055" s="133"/>
      <c r="R1055" s="3"/>
      <c r="S1055" s="3"/>
    </row>
    <row r="1056" spans="6:19" s="1" customFormat="1" x14ac:dyDescent="0.2">
      <c r="F1056" s="2"/>
      <c r="G1056" s="2"/>
      <c r="H1056" s="24"/>
      <c r="I1056" s="26"/>
      <c r="L1056" s="13"/>
      <c r="O1056" s="116"/>
      <c r="P1056" s="133"/>
      <c r="Q1056" s="133"/>
      <c r="R1056" s="3"/>
      <c r="S1056" s="3"/>
    </row>
    <row r="1057" spans="6:19" s="1" customFormat="1" x14ac:dyDescent="0.2">
      <c r="F1057" s="2"/>
      <c r="G1057" s="2"/>
      <c r="H1057" s="24"/>
      <c r="I1057" s="26"/>
      <c r="L1057" s="13"/>
      <c r="O1057" s="116"/>
      <c r="P1057" s="133"/>
      <c r="Q1057" s="133"/>
      <c r="R1057" s="3"/>
      <c r="S1057" s="3"/>
    </row>
    <row r="1058" spans="6:19" s="1" customFormat="1" x14ac:dyDescent="0.2">
      <c r="F1058" s="2"/>
      <c r="G1058" s="2"/>
      <c r="H1058" s="24"/>
      <c r="I1058" s="26"/>
      <c r="L1058" s="13"/>
      <c r="O1058" s="116"/>
      <c r="P1058" s="133"/>
      <c r="Q1058" s="133"/>
      <c r="R1058" s="3"/>
      <c r="S1058" s="3"/>
    </row>
    <row r="1059" spans="6:19" s="1" customFormat="1" x14ac:dyDescent="0.2">
      <c r="F1059" s="2"/>
      <c r="G1059" s="2"/>
      <c r="H1059" s="24"/>
      <c r="I1059" s="26"/>
      <c r="L1059" s="13"/>
      <c r="O1059" s="116"/>
      <c r="P1059" s="133"/>
      <c r="Q1059" s="133"/>
      <c r="R1059" s="3"/>
      <c r="S1059" s="3"/>
    </row>
    <row r="1060" spans="6:19" s="1" customFormat="1" x14ac:dyDescent="0.2">
      <c r="F1060" s="2"/>
      <c r="G1060" s="2"/>
      <c r="H1060" s="24"/>
      <c r="I1060" s="26"/>
      <c r="L1060" s="13"/>
      <c r="O1060" s="116"/>
      <c r="P1060" s="133"/>
      <c r="Q1060" s="133"/>
      <c r="R1060" s="3"/>
      <c r="S1060" s="3"/>
    </row>
    <row r="1061" spans="6:19" s="1" customFormat="1" x14ac:dyDescent="0.2">
      <c r="F1061" s="2"/>
      <c r="G1061" s="2"/>
      <c r="H1061" s="24"/>
      <c r="I1061" s="26"/>
      <c r="L1061" s="13"/>
      <c r="O1061" s="116"/>
      <c r="P1061" s="133"/>
      <c r="Q1061" s="133"/>
      <c r="R1061" s="3"/>
      <c r="S1061" s="3"/>
    </row>
    <row r="1062" spans="6:19" s="1" customFormat="1" x14ac:dyDescent="0.2">
      <c r="F1062" s="2"/>
      <c r="G1062" s="2"/>
      <c r="H1062" s="24"/>
      <c r="I1062" s="26"/>
      <c r="L1062" s="13"/>
      <c r="O1062" s="116"/>
      <c r="P1062" s="133"/>
      <c r="Q1062" s="133"/>
      <c r="R1062" s="3"/>
      <c r="S1062" s="3"/>
    </row>
    <row r="1063" spans="6:19" s="1" customFormat="1" x14ac:dyDescent="0.2">
      <c r="F1063" s="2"/>
      <c r="G1063" s="2"/>
      <c r="H1063" s="24"/>
      <c r="I1063" s="26"/>
      <c r="L1063" s="13"/>
      <c r="O1063" s="116"/>
      <c r="P1063" s="133"/>
      <c r="Q1063" s="133"/>
      <c r="R1063" s="3"/>
      <c r="S1063" s="3"/>
    </row>
    <row r="1064" spans="6:19" s="1" customFormat="1" x14ac:dyDescent="0.2">
      <c r="F1064" s="2"/>
      <c r="G1064" s="2"/>
      <c r="H1064" s="24"/>
      <c r="I1064" s="26"/>
      <c r="L1064" s="13"/>
      <c r="O1064" s="116"/>
      <c r="P1064" s="133"/>
      <c r="Q1064" s="133"/>
      <c r="R1064" s="3"/>
      <c r="S1064" s="3"/>
    </row>
    <row r="1065" spans="6:19" s="1" customFormat="1" x14ac:dyDescent="0.2">
      <c r="F1065" s="2"/>
      <c r="G1065" s="2"/>
      <c r="H1065" s="24"/>
      <c r="I1065" s="26"/>
      <c r="L1065" s="13"/>
      <c r="O1065" s="116"/>
      <c r="P1065" s="133"/>
      <c r="Q1065" s="133"/>
      <c r="R1065" s="3"/>
      <c r="S1065" s="3"/>
    </row>
    <row r="1066" spans="6:19" s="1" customFormat="1" x14ac:dyDescent="0.2">
      <c r="F1066" s="2"/>
      <c r="G1066" s="2"/>
      <c r="H1066" s="24"/>
      <c r="I1066" s="26"/>
      <c r="L1066" s="13"/>
      <c r="O1066" s="116"/>
      <c r="P1066" s="133"/>
      <c r="Q1066" s="133"/>
      <c r="R1066" s="3"/>
      <c r="S1066" s="3"/>
    </row>
    <row r="1067" spans="6:19" s="1" customFormat="1" x14ac:dyDescent="0.2">
      <c r="F1067" s="2"/>
      <c r="G1067" s="2"/>
      <c r="H1067" s="24"/>
      <c r="I1067" s="26"/>
      <c r="L1067" s="13"/>
      <c r="O1067" s="116"/>
      <c r="P1067" s="133"/>
      <c r="Q1067" s="133"/>
      <c r="R1067" s="3"/>
      <c r="S1067" s="3"/>
    </row>
    <row r="1068" spans="6:19" s="1" customFormat="1" x14ac:dyDescent="0.2">
      <c r="F1068" s="2"/>
      <c r="G1068" s="2"/>
      <c r="H1068" s="24"/>
      <c r="I1068" s="26"/>
      <c r="L1068" s="13"/>
      <c r="O1068" s="116"/>
      <c r="P1068" s="133"/>
      <c r="Q1068" s="133"/>
      <c r="R1068" s="3"/>
      <c r="S1068" s="3"/>
    </row>
    <row r="1069" spans="6:19" s="1" customFormat="1" x14ac:dyDescent="0.2">
      <c r="F1069" s="2"/>
      <c r="G1069" s="2"/>
      <c r="H1069" s="24"/>
      <c r="I1069" s="26"/>
      <c r="L1069" s="13"/>
      <c r="O1069" s="116"/>
      <c r="P1069" s="133"/>
      <c r="Q1069" s="133"/>
      <c r="R1069" s="3"/>
      <c r="S1069" s="3"/>
    </row>
    <row r="1070" spans="6:19" s="1" customFormat="1" x14ac:dyDescent="0.2">
      <c r="F1070" s="2"/>
      <c r="G1070" s="2"/>
      <c r="H1070" s="24"/>
      <c r="I1070" s="26"/>
      <c r="L1070" s="13"/>
      <c r="O1070" s="116"/>
      <c r="P1070" s="133"/>
      <c r="Q1070" s="133"/>
      <c r="R1070" s="3"/>
      <c r="S1070" s="3"/>
    </row>
    <row r="1071" spans="6:19" s="1" customFormat="1" x14ac:dyDescent="0.2">
      <c r="F1071" s="2"/>
      <c r="G1071" s="2"/>
      <c r="H1071" s="24"/>
      <c r="I1071" s="26"/>
      <c r="L1071" s="13"/>
      <c r="O1071" s="116"/>
      <c r="P1071" s="133"/>
      <c r="Q1071" s="133"/>
      <c r="R1071" s="3"/>
      <c r="S1071" s="3"/>
    </row>
    <row r="1072" spans="6:19" s="1" customFormat="1" x14ac:dyDescent="0.2">
      <c r="F1072" s="2"/>
      <c r="G1072" s="2"/>
      <c r="H1072" s="24"/>
      <c r="I1072" s="26"/>
      <c r="L1072" s="13"/>
      <c r="O1072" s="116"/>
      <c r="P1072" s="133"/>
      <c r="Q1072" s="133"/>
      <c r="R1072" s="3"/>
      <c r="S1072" s="3"/>
    </row>
    <row r="1073" spans="6:19" s="1" customFormat="1" x14ac:dyDescent="0.2">
      <c r="F1073" s="2"/>
      <c r="G1073" s="2"/>
      <c r="H1073" s="24"/>
      <c r="I1073" s="26"/>
      <c r="L1073" s="13"/>
      <c r="O1073" s="116"/>
      <c r="P1073" s="133"/>
      <c r="Q1073" s="133"/>
      <c r="R1073" s="3"/>
      <c r="S1073" s="3"/>
    </row>
    <row r="1074" spans="6:19" s="1" customFormat="1" x14ac:dyDescent="0.2">
      <c r="F1074" s="2"/>
      <c r="G1074" s="2"/>
      <c r="H1074" s="24"/>
      <c r="I1074" s="26"/>
      <c r="L1074" s="13"/>
      <c r="O1074" s="116"/>
      <c r="P1074" s="133"/>
      <c r="Q1074" s="133"/>
      <c r="R1074" s="3"/>
      <c r="S1074" s="3"/>
    </row>
    <row r="1075" spans="6:19" s="1" customFormat="1" x14ac:dyDescent="0.2">
      <c r="F1075" s="2"/>
      <c r="G1075" s="2"/>
      <c r="H1075" s="24"/>
      <c r="I1075" s="26"/>
      <c r="L1075" s="13"/>
      <c r="O1075" s="116"/>
      <c r="P1075" s="133"/>
      <c r="Q1075" s="133"/>
      <c r="R1075" s="3"/>
      <c r="S1075" s="3"/>
    </row>
    <row r="1076" spans="6:19" s="1" customFormat="1" x14ac:dyDescent="0.2">
      <c r="F1076" s="2"/>
      <c r="G1076" s="2"/>
      <c r="H1076" s="24"/>
      <c r="I1076" s="26"/>
      <c r="L1076" s="13"/>
      <c r="O1076" s="116"/>
      <c r="P1076" s="133"/>
      <c r="Q1076" s="133"/>
      <c r="R1076" s="3"/>
      <c r="S1076" s="3"/>
    </row>
    <row r="1077" spans="6:19" s="1" customFormat="1" x14ac:dyDescent="0.2">
      <c r="F1077" s="2"/>
      <c r="G1077" s="2"/>
      <c r="H1077" s="24"/>
      <c r="I1077" s="26"/>
      <c r="L1077" s="13"/>
      <c r="O1077" s="116"/>
      <c r="P1077" s="133"/>
      <c r="Q1077" s="133"/>
      <c r="R1077" s="3"/>
      <c r="S1077" s="3"/>
    </row>
    <row r="1078" spans="6:19" s="1" customFormat="1" x14ac:dyDescent="0.2">
      <c r="F1078" s="2"/>
      <c r="G1078" s="2"/>
      <c r="H1078" s="24"/>
      <c r="I1078" s="26"/>
      <c r="L1078" s="13"/>
      <c r="O1078" s="116"/>
      <c r="P1078" s="133"/>
      <c r="Q1078" s="133"/>
      <c r="R1078" s="3"/>
      <c r="S1078" s="3"/>
    </row>
    <row r="1079" spans="6:19" s="1" customFormat="1" x14ac:dyDescent="0.2">
      <c r="F1079" s="2"/>
      <c r="G1079" s="2"/>
      <c r="H1079" s="24"/>
      <c r="I1079" s="26"/>
      <c r="L1079" s="13"/>
      <c r="O1079" s="116"/>
      <c r="P1079" s="133"/>
      <c r="Q1079" s="133"/>
      <c r="R1079" s="3"/>
      <c r="S1079" s="3"/>
    </row>
    <row r="1080" spans="6:19" s="1" customFormat="1" x14ac:dyDescent="0.2">
      <c r="F1080" s="2"/>
      <c r="G1080" s="2"/>
      <c r="H1080" s="24"/>
      <c r="I1080" s="26"/>
      <c r="L1080" s="13"/>
      <c r="O1080" s="116"/>
      <c r="P1080" s="133"/>
      <c r="Q1080" s="133"/>
      <c r="R1080" s="3"/>
      <c r="S1080" s="3"/>
    </row>
    <row r="1081" spans="6:19" s="1" customFormat="1" x14ac:dyDescent="0.2">
      <c r="F1081" s="2"/>
      <c r="G1081" s="2"/>
      <c r="H1081" s="24"/>
      <c r="I1081" s="26"/>
      <c r="L1081" s="13"/>
      <c r="O1081" s="116"/>
      <c r="P1081" s="133"/>
      <c r="Q1081" s="133"/>
      <c r="R1081" s="3"/>
      <c r="S1081" s="3"/>
    </row>
    <row r="1082" spans="6:19" s="1" customFormat="1" x14ac:dyDescent="0.2">
      <c r="F1082" s="2"/>
      <c r="G1082" s="2"/>
      <c r="H1082" s="24"/>
      <c r="I1082" s="26"/>
      <c r="L1082" s="13"/>
      <c r="O1082" s="116"/>
      <c r="P1082" s="133"/>
      <c r="Q1082" s="133"/>
      <c r="R1082" s="3"/>
      <c r="S1082" s="3"/>
    </row>
    <row r="1083" spans="6:19" s="1" customFormat="1" x14ac:dyDescent="0.2">
      <c r="F1083" s="2"/>
      <c r="G1083" s="2"/>
      <c r="H1083" s="24"/>
      <c r="I1083" s="26"/>
      <c r="L1083" s="13"/>
      <c r="O1083" s="116"/>
      <c r="P1083" s="133"/>
      <c r="Q1083" s="133"/>
      <c r="R1083" s="3"/>
      <c r="S1083" s="3"/>
    </row>
    <row r="1084" spans="6:19" s="1" customFormat="1" x14ac:dyDescent="0.2">
      <c r="F1084" s="2"/>
      <c r="G1084" s="2"/>
      <c r="H1084" s="24"/>
      <c r="I1084" s="26"/>
      <c r="L1084" s="13"/>
      <c r="O1084" s="116"/>
      <c r="P1084" s="133"/>
      <c r="Q1084" s="133"/>
      <c r="R1084" s="3"/>
      <c r="S1084" s="3"/>
    </row>
    <row r="1085" spans="6:19" s="1" customFormat="1" x14ac:dyDescent="0.2">
      <c r="F1085" s="2"/>
      <c r="G1085" s="2"/>
      <c r="H1085" s="24"/>
      <c r="I1085" s="26"/>
      <c r="L1085" s="13"/>
      <c r="O1085" s="116"/>
      <c r="P1085" s="133"/>
      <c r="Q1085" s="133"/>
      <c r="R1085" s="3"/>
      <c r="S1085" s="3"/>
    </row>
    <row r="1086" spans="6:19" s="1" customFormat="1" x14ac:dyDescent="0.2">
      <c r="F1086" s="2"/>
      <c r="G1086" s="2"/>
      <c r="H1086" s="24"/>
      <c r="I1086" s="26"/>
      <c r="L1086" s="13"/>
      <c r="O1086" s="116"/>
      <c r="P1086" s="133"/>
      <c r="Q1086" s="133"/>
      <c r="R1086" s="3"/>
      <c r="S1086" s="3"/>
    </row>
    <row r="1087" spans="6:19" s="1" customFormat="1" x14ac:dyDescent="0.2">
      <c r="F1087" s="2"/>
      <c r="G1087" s="2"/>
      <c r="H1087" s="24"/>
      <c r="I1087" s="26"/>
      <c r="L1087" s="13"/>
      <c r="O1087" s="116"/>
      <c r="P1087" s="133"/>
      <c r="Q1087" s="133"/>
      <c r="R1087" s="3"/>
      <c r="S1087" s="3"/>
    </row>
    <row r="1088" spans="6:19" s="1" customFormat="1" x14ac:dyDescent="0.2">
      <c r="F1088" s="2"/>
      <c r="G1088" s="2"/>
      <c r="H1088" s="24"/>
      <c r="I1088" s="26"/>
      <c r="L1088" s="13"/>
      <c r="O1088" s="116"/>
      <c r="P1088" s="133"/>
      <c r="Q1088" s="133"/>
      <c r="R1088" s="3"/>
      <c r="S1088" s="3"/>
    </row>
    <row r="1089" spans="6:19" s="1" customFormat="1" x14ac:dyDescent="0.2">
      <c r="F1089" s="2"/>
      <c r="G1089" s="2"/>
      <c r="H1089" s="24"/>
      <c r="I1089" s="26"/>
      <c r="L1089" s="13"/>
      <c r="O1089" s="116"/>
      <c r="P1089" s="133"/>
      <c r="Q1089" s="133"/>
      <c r="R1089" s="3"/>
      <c r="S1089" s="3"/>
    </row>
    <row r="1090" spans="6:19" s="1" customFormat="1" x14ac:dyDescent="0.2">
      <c r="F1090" s="2"/>
      <c r="G1090" s="2"/>
      <c r="H1090" s="24"/>
      <c r="I1090" s="26"/>
      <c r="L1090" s="13"/>
      <c r="O1090" s="116"/>
      <c r="P1090" s="133"/>
      <c r="Q1090" s="133"/>
      <c r="R1090" s="3"/>
      <c r="S1090" s="3"/>
    </row>
    <row r="1091" spans="6:19" s="1" customFormat="1" x14ac:dyDescent="0.2">
      <c r="F1091" s="2"/>
      <c r="G1091" s="2"/>
      <c r="H1091" s="24"/>
      <c r="I1091" s="26"/>
      <c r="L1091" s="13"/>
      <c r="O1091" s="116"/>
      <c r="P1091" s="133"/>
      <c r="Q1091" s="133"/>
      <c r="R1091" s="3"/>
      <c r="S1091" s="3"/>
    </row>
    <row r="1092" spans="6:19" s="1" customFormat="1" x14ac:dyDescent="0.2">
      <c r="F1092" s="2"/>
      <c r="G1092" s="2"/>
      <c r="H1092" s="24"/>
      <c r="I1092" s="26"/>
      <c r="L1092" s="13"/>
      <c r="O1092" s="116"/>
      <c r="P1092" s="133"/>
      <c r="Q1092" s="133"/>
      <c r="R1092" s="3"/>
      <c r="S1092" s="3"/>
    </row>
    <row r="1093" spans="6:19" s="1" customFormat="1" x14ac:dyDescent="0.2">
      <c r="F1093" s="2"/>
      <c r="G1093" s="2"/>
      <c r="H1093" s="24"/>
      <c r="I1093" s="26"/>
      <c r="L1093" s="13"/>
      <c r="O1093" s="116"/>
      <c r="P1093" s="133"/>
      <c r="Q1093" s="133"/>
      <c r="R1093" s="3"/>
      <c r="S1093" s="3"/>
    </row>
    <row r="1094" spans="6:19" s="1" customFormat="1" x14ac:dyDescent="0.2">
      <c r="F1094" s="2"/>
      <c r="G1094" s="2"/>
      <c r="H1094" s="24"/>
      <c r="I1094" s="26"/>
      <c r="L1094" s="13"/>
      <c r="O1094" s="116"/>
      <c r="P1094" s="133"/>
      <c r="Q1094" s="133"/>
      <c r="R1094" s="3"/>
      <c r="S1094" s="3"/>
    </row>
    <row r="1095" spans="6:19" s="1" customFormat="1" x14ac:dyDescent="0.2">
      <c r="F1095" s="2"/>
      <c r="G1095" s="2"/>
      <c r="H1095" s="24"/>
      <c r="I1095" s="26"/>
      <c r="L1095" s="13"/>
      <c r="O1095" s="116"/>
      <c r="P1095" s="133"/>
      <c r="Q1095" s="133"/>
      <c r="R1095" s="3"/>
      <c r="S1095" s="3"/>
    </row>
    <row r="1096" spans="6:19" s="1" customFormat="1" x14ac:dyDescent="0.2">
      <c r="F1096" s="2"/>
      <c r="G1096" s="2"/>
      <c r="H1096" s="24"/>
      <c r="I1096" s="26"/>
      <c r="L1096" s="13"/>
      <c r="O1096" s="116"/>
      <c r="P1096" s="133"/>
      <c r="Q1096" s="133"/>
      <c r="R1096" s="3"/>
      <c r="S1096" s="3"/>
    </row>
    <row r="1097" spans="6:19" s="1" customFormat="1" x14ac:dyDescent="0.2">
      <c r="F1097" s="2"/>
      <c r="G1097" s="2"/>
      <c r="H1097" s="24"/>
      <c r="I1097" s="26"/>
      <c r="L1097" s="13"/>
      <c r="O1097" s="116"/>
      <c r="P1097" s="133"/>
      <c r="Q1097" s="133"/>
      <c r="R1097" s="3"/>
      <c r="S1097" s="3"/>
    </row>
    <row r="1098" spans="6:19" s="1" customFormat="1" x14ac:dyDescent="0.2">
      <c r="F1098" s="2"/>
      <c r="G1098" s="2"/>
      <c r="H1098" s="24"/>
      <c r="I1098" s="26"/>
      <c r="L1098" s="13"/>
      <c r="O1098" s="116"/>
      <c r="P1098" s="133"/>
      <c r="Q1098" s="133"/>
      <c r="R1098" s="3"/>
      <c r="S1098" s="3"/>
    </row>
    <row r="1099" spans="6:19" s="1" customFormat="1" x14ac:dyDescent="0.2">
      <c r="F1099" s="2"/>
      <c r="G1099" s="2"/>
      <c r="H1099" s="24"/>
      <c r="I1099" s="26"/>
      <c r="L1099" s="13"/>
      <c r="O1099" s="116"/>
      <c r="P1099" s="133"/>
      <c r="Q1099" s="133"/>
      <c r="R1099" s="3"/>
      <c r="S1099" s="3"/>
    </row>
    <row r="1100" spans="6:19" s="1" customFormat="1" x14ac:dyDescent="0.2">
      <c r="F1100" s="2"/>
      <c r="G1100" s="2"/>
      <c r="H1100" s="24"/>
      <c r="I1100" s="26"/>
      <c r="L1100" s="13"/>
      <c r="O1100" s="116"/>
      <c r="P1100" s="133"/>
      <c r="Q1100" s="133"/>
      <c r="R1100" s="3"/>
      <c r="S1100" s="3"/>
    </row>
    <row r="1101" spans="6:19" s="1" customFormat="1" x14ac:dyDescent="0.2">
      <c r="F1101" s="2"/>
      <c r="G1101" s="2"/>
      <c r="H1101" s="24"/>
      <c r="I1101" s="26"/>
      <c r="L1101" s="13"/>
      <c r="O1101" s="116"/>
      <c r="P1101" s="133"/>
      <c r="Q1101" s="133"/>
      <c r="R1101" s="3"/>
      <c r="S1101" s="3"/>
    </row>
    <row r="1102" spans="6:19" s="1" customFormat="1" x14ac:dyDescent="0.2">
      <c r="F1102" s="2"/>
      <c r="G1102" s="2"/>
      <c r="H1102" s="24"/>
      <c r="I1102" s="26"/>
      <c r="L1102" s="13"/>
      <c r="O1102" s="116"/>
      <c r="P1102" s="133"/>
      <c r="Q1102" s="133"/>
      <c r="R1102" s="3"/>
      <c r="S1102" s="3"/>
    </row>
    <row r="1103" spans="6:19" s="1" customFormat="1" x14ac:dyDescent="0.2">
      <c r="F1103" s="2"/>
      <c r="G1103" s="2"/>
      <c r="H1103" s="24"/>
      <c r="I1103" s="26"/>
      <c r="L1103" s="13"/>
      <c r="O1103" s="116"/>
      <c r="P1103" s="133"/>
      <c r="Q1103" s="133"/>
      <c r="R1103" s="3"/>
      <c r="S1103" s="3"/>
    </row>
    <row r="1104" spans="6:19" s="1" customFormat="1" x14ac:dyDescent="0.2">
      <c r="F1104" s="2"/>
      <c r="G1104" s="2"/>
      <c r="H1104" s="24"/>
      <c r="I1104" s="26"/>
      <c r="L1104" s="13"/>
      <c r="O1104" s="116"/>
      <c r="P1104" s="133"/>
      <c r="Q1104" s="133"/>
      <c r="R1104" s="3"/>
      <c r="S1104" s="3"/>
    </row>
    <row r="1105" spans="6:19" s="1" customFormat="1" x14ac:dyDescent="0.2">
      <c r="F1105" s="2"/>
      <c r="G1105" s="2"/>
      <c r="H1105" s="24"/>
      <c r="I1105" s="26"/>
      <c r="L1105" s="13"/>
      <c r="O1105" s="116"/>
      <c r="P1105" s="133"/>
      <c r="Q1105" s="133"/>
      <c r="R1105" s="3"/>
      <c r="S1105" s="3"/>
    </row>
    <row r="1106" spans="6:19" s="1" customFormat="1" x14ac:dyDescent="0.2">
      <c r="F1106" s="2"/>
      <c r="G1106" s="2"/>
      <c r="H1106" s="24"/>
      <c r="I1106" s="26"/>
      <c r="L1106" s="13"/>
      <c r="O1106" s="116"/>
      <c r="P1106" s="133"/>
      <c r="Q1106" s="133"/>
      <c r="R1106" s="3"/>
      <c r="S1106" s="3"/>
    </row>
    <row r="1107" spans="6:19" s="1" customFormat="1" x14ac:dyDescent="0.2">
      <c r="F1107" s="2"/>
      <c r="G1107" s="2"/>
      <c r="H1107" s="24"/>
      <c r="I1107" s="26"/>
      <c r="L1107" s="13"/>
      <c r="O1107" s="116"/>
      <c r="P1107" s="133"/>
      <c r="Q1107" s="133"/>
      <c r="R1107" s="3"/>
      <c r="S1107" s="3"/>
    </row>
    <row r="1108" spans="6:19" s="1" customFormat="1" x14ac:dyDescent="0.2">
      <c r="F1108" s="2"/>
      <c r="G1108" s="2"/>
      <c r="H1108" s="24"/>
      <c r="I1108" s="26"/>
      <c r="L1108" s="13"/>
      <c r="O1108" s="116"/>
      <c r="P1108" s="133"/>
      <c r="Q1108" s="133"/>
      <c r="R1108" s="3"/>
      <c r="S1108" s="3"/>
    </row>
    <row r="1109" spans="6:19" s="1" customFormat="1" x14ac:dyDescent="0.2">
      <c r="F1109" s="2"/>
      <c r="G1109" s="2"/>
      <c r="H1109" s="24"/>
      <c r="I1109" s="26"/>
      <c r="L1109" s="13"/>
      <c r="O1109" s="116"/>
      <c r="P1109" s="133"/>
      <c r="Q1109" s="133"/>
      <c r="R1109" s="3"/>
      <c r="S1109" s="3"/>
    </row>
    <row r="1110" spans="6:19" s="1" customFormat="1" x14ac:dyDescent="0.2">
      <c r="F1110" s="2"/>
      <c r="G1110" s="2"/>
      <c r="H1110" s="24"/>
      <c r="I1110" s="26"/>
      <c r="L1110" s="13"/>
      <c r="O1110" s="116"/>
      <c r="P1110" s="133"/>
      <c r="Q1110" s="133"/>
      <c r="R1110" s="3"/>
      <c r="S1110" s="3"/>
    </row>
    <row r="1111" spans="6:19" s="1" customFormat="1" x14ac:dyDescent="0.2">
      <c r="F1111" s="2"/>
      <c r="G1111" s="2"/>
      <c r="H1111" s="24"/>
      <c r="I1111" s="26"/>
      <c r="L1111" s="13"/>
      <c r="O1111" s="116"/>
      <c r="P1111" s="133"/>
      <c r="Q1111" s="133"/>
      <c r="R1111" s="3"/>
      <c r="S1111" s="3"/>
    </row>
    <row r="1112" spans="6:19" s="1" customFormat="1" x14ac:dyDescent="0.2">
      <c r="F1112" s="2"/>
      <c r="G1112" s="2"/>
      <c r="H1112" s="24"/>
      <c r="I1112" s="26"/>
      <c r="L1112" s="13"/>
      <c r="O1112" s="116"/>
      <c r="P1112" s="133"/>
      <c r="Q1112" s="133"/>
      <c r="R1112" s="3"/>
      <c r="S1112" s="3"/>
    </row>
    <row r="1113" spans="6:19" s="1" customFormat="1" x14ac:dyDescent="0.2">
      <c r="F1113" s="2"/>
      <c r="G1113" s="2"/>
      <c r="H1113" s="24"/>
      <c r="I1113" s="26"/>
      <c r="L1113" s="13"/>
      <c r="O1113" s="116"/>
      <c r="P1113" s="133"/>
      <c r="Q1113" s="133"/>
      <c r="R1113" s="3"/>
      <c r="S1113" s="3"/>
    </row>
    <row r="1114" spans="6:19" s="1" customFormat="1" x14ac:dyDescent="0.2">
      <c r="F1114" s="2"/>
      <c r="G1114" s="2"/>
      <c r="H1114" s="24"/>
      <c r="I1114" s="26"/>
      <c r="L1114" s="13"/>
      <c r="O1114" s="116"/>
      <c r="P1114" s="133"/>
      <c r="Q1114" s="133"/>
      <c r="R1114" s="3"/>
      <c r="S1114" s="3"/>
    </row>
    <row r="1115" spans="6:19" s="1" customFormat="1" x14ac:dyDescent="0.2">
      <c r="F1115" s="2"/>
      <c r="G1115" s="2"/>
      <c r="H1115" s="24"/>
      <c r="I1115" s="26"/>
      <c r="L1115" s="13"/>
      <c r="O1115" s="116"/>
      <c r="P1115" s="133"/>
      <c r="Q1115" s="133"/>
      <c r="R1115" s="3"/>
      <c r="S1115" s="3"/>
    </row>
    <row r="1116" spans="6:19" s="1" customFormat="1" x14ac:dyDescent="0.2">
      <c r="F1116" s="2"/>
      <c r="G1116" s="2"/>
      <c r="H1116" s="24"/>
      <c r="I1116" s="26"/>
      <c r="L1116" s="13"/>
      <c r="O1116" s="116"/>
      <c r="P1116" s="133"/>
      <c r="Q1116" s="133"/>
      <c r="R1116" s="3"/>
      <c r="S1116" s="3"/>
    </row>
    <row r="1117" spans="6:19" s="1" customFormat="1" x14ac:dyDescent="0.2">
      <c r="F1117" s="2"/>
      <c r="G1117" s="2"/>
      <c r="H1117" s="24"/>
      <c r="I1117" s="26"/>
      <c r="L1117" s="13"/>
      <c r="O1117" s="116"/>
      <c r="P1117" s="133"/>
      <c r="Q1117" s="133"/>
      <c r="R1117" s="3"/>
      <c r="S1117" s="3"/>
    </row>
    <row r="1118" spans="6:19" s="1" customFormat="1" x14ac:dyDescent="0.2">
      <c r="F1118" s="2"/>
      <c r="G1118" s="2"/>
      <c r="H1118" s="24"/>
      <c r="I1118" s="26"/>
      <c r="L1118" s="13"/>
      <c r="O1118" s="116"/>
      <c r="P1118" s="133"/>
      <c r="Q1118" s="133"/>
      <c r="R1118" s="3"/>
      <c r="S1118" s="3"/>
    </row>
    <row r="1119" spans="6:19" s="1" customFormat="1" x14ac:dyDescent="0.2">
      <c r="F1119" s="2"/>
      <c r="G1119" s="2"/>
      <c r="H1119" s="24"/>
      <c r="I1119" s="26"/>
      <c r="L1119" s="13"/>
      <c r="O1119" s="116"/>
      <c r="P1119" s="133"/>
      <c r="Q1119" s="133"/>
      <c r="R1119" s="3"/>
      <c r="S1119" s="3"/>
    </row>
    <row r="1120" spans="6:19" s="1" customFormat="1" x14ac:dyDescent="0.2">
      <c r="F1120" s="2"/>
      <c r="G1120" s="2"/>
      <c r="H1120" s="24"/>
      <c r="I1120" s="26"/>
      <c r="L1120" s="13"/>
      <c r="O1120" s="116"/>
      <c r="P1120" s="133"/>
      <c r="Q1120" s="133"/>
      <c r="R1120" s="3"/>
      <c r="S1120" s="3"/>
    </row>
    <row r="1121" spans="6:19" s="1" customFormat="1" x14ac:dyDescent="0.2">
      <c r="F1121" s="2"/>
      <c r="G1121" s="2"/>
      <c r="H1121" s="24"/>
      <c r="I1121" s="26"/>
      <c r="L1121" s="13"/>
      <c r="O1121" s="116"/>
      <c r="P1121" s="133"/>
      <c r="Q1121" s="133"/>
      <c r="R1121" s="3"/>
      <c r="S1121" s="3"/>
    </row>
    <row r="1122" spans="6:19" s="1" customFormat="1" x14ac:dyDescent="0.2">
      <c r="F1122" s="2"/>
      <c r="G1122" s="2"/>
      <c r="H1122" s="24"/>
      <c r="I1122" s="26"/>
      <c r="L1122" s="13"/>
      <c r="O1122" s="116"/>
      <c r="P1122" s="133"/>
      <c r="Q1122" s="133"/>
      <c r="R1122" s="3"/>
      <c r="S1122" s="3"/>
    </row>
    <row r="1123" spans="6:19" s="1" customFormat="1" x14ac:dyDescent="0.2">
      <c r="F1123" s="2"/>
      <c r="G1123" s="2"/>
      <c r="H1123" s="24"/>
      <c r="I1123" s="26"/>
      <c r="L1123" s="13"/>
      <c r="O1123" s="116"/>
      <c r="P1123" s="133"/>
      <c r="Q1123" s="133"/>
      <c r="R1123" s="3"/>
      <c r="S1123" s="3"/>
    </row>
    <row r="1124" spans="6:19" s="1" customFormat="1" x14ac:dyDescent="0.2">
      <c r="F1124" s="2"/>
      <c r="G1124" s="2"/>
      <c r="H1124" s="24"/>
      <c r="I1124" s="26"/>
      <c r="L1124" s="13"/>
      <c r="O1124" s="116"/>
      <c r="P1124" s="133"/>
      <c r="Q1124" s="133"/>
      <c r="R1124" s="3"/>
      <c r="S1124" s="3"/>
    </row>
    <row r="1125" spans="6:19" s="1" customFormat="1" x14ac:dyDescent="0.2">
      <c r="F1125" s="2"/>
      <c r="G1125" s="2"/>
      <c r="H1125" s="24"/>
      <c r="I1125" s="26"/>
      <c r="L1125" s="13"/>
      <c r="O1125" s="116"/>
      <c r="P1125" s="133"/>
      <c r="Q1125" s="133"/>
      <c r="R1125" s="3"/>
      <c r="S1125" s="3"/>
    </row>
    <row r="1126" spans="6:19" s="1" customFormat="1" x14ac:dyDescent="0.2">
      <c r="F1126" s="2"/>
      <c r="G1126" s="2"/>
      <c r="H1126" s="24"/>
      <c r="I1126" s="26"/>
      <c r="L1126" s="13"/>
      <c r="O1126" s="116"/>
      <c r="P1126" s="133"/>
      <c r="Q1126" s="133"/>
      <c r="R1126" s="3"/>
      <c r="S1126" s="3"/>
    </row>
    <row r="1127" spans="6:19" s="1" customFormat="1" x14ac:dyDescent="0.2">
      <c r="F1127" s="2"/>
      <c r="G1127" s="2"/>
      <c r="H1127" s="24"/>
      <c r="I1127" s="26"/>
      <c r="L1127" s="13"/>
      <c r="O1127" s="116"/>
      <c r="P1127" s="133"/>
      <c r="Q1127" s="133"/>
      <c r="R1127" s="3"/>
      <c r="S1127" s="3"/>
    </row>
    <row r="1128" spans="6:19" s="1" customFormat="1" x14ac:dyDescent="0.2">
      <c r="F1128" s="2"/>
      <c r="G1128" s="2"/>
      <c r="H1128" s="24"/>
      <c r="I1128" s="26"/>
      <c r="L1128" s="13"/>
      <c r="O1128" s="116"/>
      <c r="P1128" s="133"/>
      <c r="Q1128" s="133"/>
      <c r="R1128" s="3"/>
      <c r="S1128" s="3"/>
    </row>
    <row r="1129" spans="6:19" s="1" customFormat="1" x14ac:dyDescent="0.2">
      <c r="F1129" s="2"/>
      <c r="G1129" s="2"/>
      <c r="H1129" s="24"/>
      <c r="I1129" s="26"/>
      <c r="L1129" s="13"/>
      <c r="O1129" s="116"/>
      <c r="P1129" s="133"/>
      <c r="Q1129" s="133"/>
      <c r="R1129" s="3"/>
      <c r="S1129" s="3"/>
    </row>
    <row r="1130" spans="6:19" s="1" customFormat="1" x14ac:dyDescent="0.2">
      <c r="F1130" s="2"/>
      <c r="G1130" s="2"/>
      <c r="H1130" s="24"/>
      <c r="I1130" s="26"/>
      <c r="L1130" s="13"/>
      <c r="O1130" s="116"/>
      <c r="P1130" s="133"/>
      <c r="Q1130" s="133"/>
      <c r="R1130" s="3"/>
      <c r="S1130" s="3"/>
    </row>
    <row r="1131" spans="6:19" s="1" customFormat="1" x14ac:dyDescent="0.2">
      <c r="F1131" s="2"/>
      <c r="G1131" s="2"/>
      <c r="H1131" s="24"/>
      <c r="I1131" s="26"/>
      <c r="L1131" s="13"/>
      <c r="O1131" s="116"/>
      <c r="P1131" s="133"/>
      <c r="Q1131" s="133"/>
      <c r="R1131" s="3"/>
      <c r="S1131" s="3"/>
    </row>
    <row r="1132" spans="6:19" s="1" customFormat="1" x14ac:dyDescent="0.2">
      <c r="F1132" s="2"/>
      <c r="G1132" s="2"/>
      <c r="H1132" s="24"/>
      <c r="I1132" s="26"/>
      <c r="L1132" s="13"/>
      <c r="O1132" s="116"/>
      <c r="P1132" s="133"/>
      <c r="Q1132" s="133"/>
      <c r="R1132" s="3"/>
      <c r="S1132" s="3"/>
    </row>
    <row r="1133" spans="6:19" s="1" customFormat="1" x14ac:dyDescent="0.2">
      <c r="F1133" s="2"/>
      <c r="G1133" s="2"/>
      <c r="H1133" s="24"/>
      <c r="I1133" s="26"/>
      <c r="L1133" s="13"/>
      <c r="O1133" s="116"/>
      <c r="P1133" s="133"/>
      <c r="Q1133" s="133"/>
      <c r="R1133" s="3"/>
      <c r="S1133" s="3"/>
    </row>
    <row r="1134" spans="6:19" s="1" customFormat="1" x14ac:dyDescent="0.2">
      <c r="F1134" s="2"/>
      <c r="G1134" s="2"/>
      <c r="H1134" s="24"/>
      <c r="I1134" s="26"/>
      <c r="L1134" s="13"/>
      <c r="O1134" s="116"/>
      <c r="P1134" s="133"/>
      <c r="Q1134" s="133"/>
      <c r="R1134" s="3"/>
      <c r="S1134" s="3"/>
    </row>
    <row r="1135" spans="6:19" s="1" customFormat="1" x14ac:dyDescent="0.2">
      <c r="F1135" s="2"/>
      <c r="G1135" s="2"/>
      <c r="H1135" s="24"/>
      <c r="I1135" s="26"/>
      <c r="L1135" s="13"/>
      <c r="O1135" s="116"/>
      <c r="P1135" s="133"/>
      <c r="Q1135" s="133"/>
      <c r="R1135" s="3"/>
      <c r="S1135" s="3"/>
    </row>
    <row r="1136" spans="6:19" s="1" customFormat="1" x14ac:dyDescent="0.2">
      <c r="F1136" s="2"/>
      <c r="G1136" s="2"/>
      <c r="H1136" s="24"/>
      <c r="I1136" s="26"/>
      <c r="L1136" s="13"/>
      <c r="O1136" s="116"/>
      <c r="P1136" s="133"/>
      <c r="Q1136" s="133"/>
      <c r="R1136" s="3"/>
      <c r="S1136" s="3"/>
    </row>
    <row r="1137" spans="6:19" s="1" customFormat="1" x14ac:dyDescent="0.2">
      <c r="F1137" s="2"/>
      <c r="G1137" s="2"/>
      <c r="H1137" s="24"/>
      <c r="I1137" s="26"/>
      <c r="L1137" s="13"/>
      <c r="O1137" s="116"/>
      <c r="P1137" s="133"/>
      <c r="Q1137" s="133"/>
      <c r="R1137" s="3"/>
      <c r="S1137" s="3"/>
    </row>
    <row r="1138" spans="6:19" s="1" customFormat="1" x14ac:dyDescent="0.2">
      <c r="F1138" s="2"/>
      <c r="G1138" s="2"/>
      <c r="H1138" s="24"/>
      <c r="I1138" s="26"/>
      <c r="L1138" s="13"/>
      <c r="O1138" s="116"/>
      <c r="P1138" s="133"/>
      <c r="Q1138" s="133"/>
      <c r="R1138" s="3"/>
      <c r="S1138" s="3"/>
    </row>
    <row r="1139" spans="6:19" s="1" customFormat="1" x14ac:dyDescent="0.2">
      <c r="F1139" s="2"/>
      <c r="G1139" s="2"/>
      <c r="H1139" s="24"/>
      <c r="I1139" s="26"/>
      <c r="L1139" s="13"/>
      <c r="O1139" s="116"/>
      <c r="P1139" s="133"/>
      <c r="Q1139" s="133"/>
      <c r="R1139" s="3"/>
      <c r="S1139" s="3"/>
    </row>
    <row r="1140" spans="6:19" s="1" customFormat="1" x14ac:dyDescent="0.2">
      <c r="F1140" s="2"/>
      <c r="G1140" s="2"/>
      <c r="H1140" s="24"/>
      <c r="I1140" s="26"/>
      <c r="L1140" s="13"/>
      <c r="O1140" s="116"/>
      <c r="P1140" s="133"/>
      <c r="Q1140" s="133"/>
      <c r="R1140" s="3"/>
      <c r="S1140" s="3"/>
    </row>
    <row r="1141" spans="6:19" s="1" customFormat="1" x14ac:dyDescent="0.2">
      <c r="F1141" s="2"/>
      <c r="G1141" s="2"/>
      <c r="H1141" s="24"/>
      <c r="I1141" s="26"/>
      <c r="L1141" s="13"/>
      <c r="O1141" s="116"/>
      <c r="P1141" s="133"/>
      <c r="Q1141" s="133"/>
      <c r="R1141" s="3"/>
      <c r="S1141" s="3"/>
    </row>
    <row r="1142" spans="6:19" s="1" customFormat="1" x14ac:dyDescent="0.2">
      <c r="F1142" s="2"/>
      <c r="G1142" s="2"/>
      <c r="H1142" s="24"/>
      <c r="I1142" s="26"/>
      <c r="L1142" s="13"/>
      <c r="O1142" s="116"/>
      <c r="P1142" s="133"/>
      <c r="Q1142" s="133"/>
      <c r="R1142" s="3"/>
      <c r="S1142" s="3"/>
    </row>
    <row r="1143" spans="6:19" s="1" customFormat="1" x14ac:dyDescent="0.2">
      <c r="F1143" s="2"/>
      <c r="G1143" s="2"/>
      <c r="H1143" s="24"/>
      <c r="I1143" s="26"/>
      <c r="L1143" s="13"/>
      <c r="O1143" s="116"/>
      <c r="P1143" s="133"/>
      <c r="Q1143" s="133"/>
      <c r="R1143" s="3"/>
      <c r="S1143" s="3"/>
    </row>
    <row r="1144" spans="6:19" s="1" customFormat="1" x14ac:dyDescent="0.2">
      <c r="F1144" s="2"/>
      <c r="G1144" s="2"/>
      <c r="H1144" s="24"/>
      <c r="I1144" s="26"/>
      <c r="L1144" s="13"/>
      <c r="O1144" s="116"/>
      <c r="P1144" s="133"/>
      <c r="Q1144" s="133"/>
      <c r="R1144" s="3"/>
      <c r="S1144" s="3"/>
    </row>
    <row r="1145" spans="6:19" s="1" customFormat="1" x14ac:dyDescent="0.2">
      <c r="F1145" s="2"/>
      <c r="G1145" s="2"/>
      <c r="H1145" s="24"/>
      <c r="I1145" s="26"/>
      <c r="L1145" s="13"/>
      <c r="O1145" s="116"/>
      <c r="P1145" s="133"/>
      <c r="Q1145" s="133"/>
      <c r="R1145" s="3"/>
      <c r="S1145" s="3"/>
    </row>
    <row r="1146" spans="6:19" s="1" customFormat="1" x14ac:dyDescent="0.2">
      <c r="F1146" s="2"/>
      <c r="G1146" s="2"/>
      <c r="H1146" s="24"/>
      <c r="I1146" s="26"/>
      <c r="L1146" s="13"/>
      <c r="O1146" s="116"/>
      <c r="P1146" s="133"/>
      <c r="Q1146" s="133"/>
      <c r="R1146" s="3"/>
      <c r="S1146" s="3"/>
    </row>
    <row r="1147" spans="6:19" s="1" customFormat="1" x14ac:dyDescent="0.2">
      <c r="F1147" s="2"/>
      <c r="G1147" s="2"/>
      <c r="H1147" s="24"/>
      <c r="I1147" s="26"/>
      <c r="L1147" s="13"/>
      <c r="O1147" s="116"/>
      <c r="P1147" s="133"/>
      <c r="Q1147" s="133"/>
      <c r="R1147" s="3"/>
      <c r="S1147" s="3"/>
    </row>
    <row r="1148" spans="6:19" s="1" customFormat="1" x14ac:dyDescent="0.2">
      <c r="F1148" s="2"/>
      <c r="G1148" s="2"/>
      <c r="H1148" s="24"/>
      <c r="I1148" s="26"/>
      <c r="L1148" s="13"/>
      <c r="O1148" s="116"/>
      <c r="P1148" s="133"/>
      <c r="Q1148" s="133"/>
      <c r="R1148" s="3"/>
      <c r="S1148" s="3"/>
    </row>
    <row r="1149" spans="6:19" s="1" customFormat="1" x14ac:dyDescent="0.2">
      <c r="F1149" s="2"/>
      <c r="G1149" s="2"/>
      <c r="H1149" s="24"/>
      <c r="I1149" s="26"/>
      <c r="L1149" s="13"/>
      <c r="O1149" s="116"/>
      <c r="P1149" s="133"/>
      <c r="Q1149" s="133"/>
      <c r="R1149" s="3"/>
      <c r="S1149" s="3"/>
    </row>
    <row r="1150" spans="6:19" s="1" customFormat="1" x14ac:dyDescent="0.2">
      <c r="F1150" s="2"/>
      <c r="G1150" s="2"/>
      <c r="H1150" s="24"/>
      <c r="I1150" s="26"/>
      <c r="L1150" s="13"/>
      <c r="O1150" s="116"/>
      <c r="P1150" s="133"/>
      <c r="Q1150" s="133"/>
      <c r="R1150" s="3"/>
      <c r="S1150" s="3"/>
    </row>
    <row r="1151" spans="6:19" s="1" customFormat="1" x14ac:dyDescent="0.2">
      <c r="F1151" s="2"/>
      <c r="G1151" s="2"/>
      <c r="H1151" s="24"/>
      <c r="I1151" s="26"/>
      <c r="L1151" s="13"/>
      <c r="O1151" s="116"/>
      <c r="P1151" s="133"/>
      <c r="Q1151" s="133"/>
      <c r="R1151" s="3"/>
      <c r="S1151" s="3"/>
    </row>
    <row r="1152" spans="6:19" s="1" customFormat="1" x14ac:dyDescent="0.2">
      <c r="F1152" s="2"/>
      <c r="G1152" s="2"/>
      <c r="H1152" s="24"/>
      <c r="I1152" s="26"/>
      <c r="L1152" s="13"/>
      <c r="O1152" s="116"/>
      <c r="P1152" s="133"/>
      <c r="Q1152" s="133"/>
      <c r="R1152" s="3"/>
      <c r="S1152" s="3"/>
    </row>
    <row r="1153" spans="6:19" s="1" customFormat="1" x14ac:dyDescent="0.2">
      <c r="F1153" s="2"/>
      <c r="G1153" s="2"/>
      <c r="H1153" s="24"/>
      <c r="I1153" s="26"/>
      <c r="L1153" s="13"/>
      <c r="O1153" s="116"/>
      <c r="P1153" s="133"/>
      <c r="Q1153" s="133"/>
      <c r="R1153" s="3"/>
      <c r="S1153" s="3"/>
    </row>
    <row r="1154" spans="6:19" s="1" customFormat="1" x14ac:dyDescent="0.2">
      <c r="F1154" s="2"/>
      <c r="G1154" s="2"/>
      <c r="H1154" s="24"/>
      <c r="I1154" s="26"/>
      <c r="L1154" s="13"/>
      <c r="O1154" s="116"/>
      <c r="P1154" s="133"/>
      <c r="Q1154" s="133"/>
      <c r="R1154" s="3"/>
      <c r="S1154" s="3"/>
    </row>
    <row r="1155" spans="6:19" s="1" customFormat="1" x14ac:dyDescent="0.2">
      <c r="F1155" s="2"/>
      <c r="G1155" s="2"/>
      <c r="H1155" s="24"/>
      <c r="I1155" s="26"/>
      <c r="L1155" s="13"/>
      <c r="O1155" s="116"/>
      <c r="P1155" s="133"/>
      <c r="Q1155" s="133"/>
      <c r="R1155" s="3"/>
      <c r="S1155" s="3"/>
    </row>
    <row r="1156" spans="6:19" s="1" customFormat="1" x14ac:dyDescent="0.2">
      <c r="F1156" s="2"/>
      <c r="G1156" s="2"/>
      <c r="H1156" s="24"/>
      <c r="I1156" s="26"/>
      <c r="L1156" s="13"/>
      <c r="O1156" s="116"/>
      <c r="P1156" s="133"/>
      <c r="Q1156" s="133"/>
      <c r="R1156" s="3"/>
      <c r="S1156" s="3"/>
    </row>
    <row r="1157" spans="6:19" s="1" customFormat="1" x14ac:dyDescent="0.2">
      <c r="F1157" s="2"/>
      <c r="G1157" s="2"/>
      <c r="H1157" s="24"/>
      <c r="I1157" s="26"/>
      <c r="L1157" s="13"/>
      <c r="O1157" s="116"/>
      <c r="P1157" s="133"/>
      <c r="Q1157" s="133"/>
      <c r="R1157" s="3"/>
      <c r="S1157" s="3"/>
    </row>
    <row r="1158" spans="6:19" s="1" customFormat="1" x14ac:dyDescent="0.2">
      <c r="F1158" s="2"/>
      <c r="G1158" s="2"/>
      <c r="H1158" s="24"/>
      <c r="I1158" s="26"/>
      <c r="L1158" s="13"/>
      <c r="O1158" s="116"/>
      <c r="P1158" s="133"/>
      <c r="Q1158" s="133"/>
      <c r="R1158" s="3"/>
      <c r="S1158" s="3"/>
    </row>
    <row r="1159" spans="6:19" s="1" customFormat="1" x14ac:dyDescent="0.2">
      <c r="F1159" s="2"/>
      <c r="G1159" s="2"/>
      <c r="H1159" s="24"/>
      <c r="I1159" s="26"/>
      <c r="L1159" s="13"/>
      <c r="O1159" s="116"/>
      <c r="P1159" s="133"/>
      <c r="Q1159" s="133"/>
      <c r="R1159" s="3"/>
      <c r="S1159" s="3"/>
    </row>
    <row r="1160" spans="6:19" s="1" customFormat="1" x14ac:dyDescent="0.2">
      <c r="F1160" s="2"/>
      <c r="G1160" s="2"/>
      <c r="H1160" s="24"/>
      <c r="I1160" s="26"/>
      <c r="L1160" s="13"/>
      <c r="O1160" s="116"/>
      <c r="P1160" s="133"/>
      <c r="Q1160" s="133"/>
      <c r="R1160" s="3"/>
      <c r="S1160" s="3"/>
    </row>
    <row r="1161" spans="6:19" s="1" customFormat="1" x14ac:dyDescent="0.2">
      <c r="F1161" s="2"/>
      <c r="G1161" s="2"/>
      <c r="H1161" s="24"/>
      <c r="I1161" s="26"/>
      <c r="L1161" s="13"/>
      <c r="O1161" s="116"/>
      <c r="P1161" s="133"/>
      <c r="Q1161" s="133"/>
      <c r="R1161" s="3"/>
      <c r="S1161" s="3"/>
    </row>
    <row r="1162" spans="6:19" s="1" customFormat="1" x14ac:dyDescent="0.2">
      <c r="F1162" s="2"/>
      <c r="G1162" s="2"/>
      <c r="H1162" s="24"/>
      <c r="I1162" s="26"/>
      <c r="L1162" s="13"/>
      <c r="O1162" s="116"/>
      <c r="P1162" s="133"/>
      <c r="Q1162" s="133"/>
      <c r="R1162" s="3"/>
      <c r="S1162" s="3"/>
    </row>
    <row r="1163" spans="6:19" s="1" customFormat="1" x14ac:dyDescent="0.2">
      <c r="F1163" s="2"/>
      <c r="G1163" s="2"/>
      <c r="H1163" s="24"/>
      <c r="I1163" s="26"/>
      <c r="L1163" s="13"/>
      <c r="O1163" s="116"/>
      <c r="P1163" s="133"/>
      <c r="Q1163" s="133"/>
      <c r="R1163" s="3"/>
      <c r="S1163" s="3"/>
    </row>
    <row r="1164" spans="6:19" s="1" customFormat="1" x14ac:dyDescent="0.2">
      <c r="F1164" s="2"/>
      <c r="G1164" s="2"/>
      <c r="H1164" s="24"/>
      <c r="I1164" s="26"/>
      <c r="L1164" s="13"/>
      <c r="O1164" s="116"/>
      <c r="P1164" s="133"/>
      <c r="Q1164" s="133"/>
      <c r="R1164" s="3"/>
      <c r="S1164" s="3"/>
    </row>
    <row r="1165" spans="6:19" s="1" customFormat="1" x14ac:dyDescent="0.2">
      <c r="F1165" s="2"/>
      <c r="G1165" s="2"/>
      <c r="H1165" s="24"/>
      <c r="I1165" s="26"/>
      <c r="L1165" s="13"/>
      <c r="O1165" s="116"/>
      <c r="P1165" s="133"/>
      <c r="Q1165" s="133"/>
      <c r="R1165" s="3"/>
      <c r="S1165" s="3"/>
    </row>
    <row r="1166" spans="6:19" s="1" customFormat="1" x14ac:dyDescent="0.2">
      <c r="F1166" s="2"/>
      <c r="G1166" s="2"/>
      <c r="H1166" s="24"/>
      <c r="I1166" s="26"/>
      <c r="L1166" s="13"/>
      <c r="O1166" s="116"/>
      <c r="P1166" s="133"/>
      <c r="Q1166" s="133"/>
      <c r="R1166" s="3"/>
      <c r="S1166" s="3"/>
    </row>
    <row r="1167" spans="6:19" s="1" customFormat="1" x14ac:dyDescent="0.2">
      <c r="F1167" s="2"/>
      <c r="G1167" s="2"/>
      <c r="H1167" s="24"/>
      <c r="I1167" s="26"/>
      <c r="L1167" s="13"/>
      <c r="O1167" s="116"/>
      <c r="P1167" s="133"/>
      <c r="Q1167" s="133"/>
      <c r="R1167" s="3"/>
      <c r="S1167" s="3"/>
    </row>
    <row r="1168" spans="6:19" s="1" customFormat="1" x14ac:dyDescent="0.2">
      <c r="F1168" s="2"/>
      <c r="G1168" s="2"/>
      <c r="H1168" s="24"/>
      <c r="I1168" s="26"/>
      <c r="L1168" s="13"/>
      <c r="O1168" s="116"/>
      <c r="P1168" s="133"/>
      <c r="Q1168" s="133"/>
      <c r="R1168" s="3"/>
      <c r="S1168" s="3"/>
    </row>
    <row r="1169" spans="6:19" s="1" customFormat="1" x14ac:dyDescent="0.2">
      <c r="F1169" s="2"/>
      <c r="G1169" s="2"/>
      <c r="H1169" s="24"/>
      <c r="I1169" s="26"/>
      <c r="L1169" s="13"/>
      <c r="O1169" s="116"/>
      <c r="P1169" s="133"/>
      <c r="Q1169" s="133"/>
      <c r="R1169" s="3"/>
      <c r="S1169" s="3"/>
    </row>
    <row r="1170" spans="6:19" s="1" customFormat="1" x14ac:dyDescent="0.2">
      <c r="F1170" s="2"/>
      <c r="G1170" s="2"/>
      <c r="H1170" s="24"/>
      <c r="I1170" s="26"/>
      <c r="L1170" s="13"/>
      <c r="O1170" s="116"/>
      <c r="P1170" s="133"/>
      <c r="Q1170" s="133"/>
      <c r="R1170" s="3"/>
      <c r="S1170" s="3"/>
    </row>
    <row r="1171" spans="6:19" s="1" customFormat="1" x14ac:dyDescent="0.2">
      <c r="F1171" s="2"/>
      <c r="G1171" s="2"/>
      <c r="H1171" s="24"/>
      <c r="I1171" s="26"/>
      <c r="L1171" s="13"/>
      <c r="O1171" s="116"/>
      <c r="P1171" s="133"/>
      <c r="Q1171" s="133"/>
      <c r="R1171" s="3"/>
      <c r="S1171" s="3"/>
    </row>
    <row r="1172" spans="6:19" s="1" customFormat="1" x14ac:dyDescent="0.2">
      <c r="F1172" s="2"/>
      <c r="G1172" s="2"/>
      <c r="H1172" s="24"/>
      <c r="I1172" s="26"/>
      <c r="L1172" s="13"/>
      <c r="O1172" s="116"/>
      <c r="P1172" s="133"/>
      <c r="Q1172" s="133"/>
      <c r="R1172" s="3"/>
      <c r="S1172" s="3"/>
    </row>
    <row r="1173" spans="6:19" s="1" customFormat="1" x14ac:dyDescent="0.2">
      <c r="F1173" s="2"/>
      <c r="G1173" s="2"/>
      <c r="H1173" s="24"/>
      <c r="I1173" s="26"/>
      <c r="L1173" s="13"/>
      <c r="O1173" s="116"/>
      <c r="P1173" s="133"/>
      <c r="Q1173" s="133"/>
      <c r="R1173" s="3"/>
      <c r="S1173" s="3"/>
    </row>
    <row r="1174" spans="6:19" s="1" customFormat="1" x14ac:dyDescent="0.2">
      <c r="F1174" s="2"/>
      <c r="G1174" s="2"/>
      <c r="H1174" s="24"/>
      <c r="I1174" s="26"/>
      <c r="L1174" s="13"/>
      <c r="O1174" s="116"/>
      <c r="P1174" s="133"/>
      <c r="Q1174" s="133"/>
      <c r="R1174" s="3"/>
      <c r="S1174" s="3"/>
    </row>
    <row r="1175" spans="6:19" s="1" customFormat="1" x14ac:dyDescent="0.2">
      <c r="F1175" s="2"/>
      <c r="G1175" s="2"/>
      <c r="H1175" s="24"/>
      <c r="I1175" s="26"/>
      <c r="L1175" s="13"/>
      <c r="O1175" s="116"/>
      <c r="P1175" s="133"/>
      <c r="Q1175" s="133"/>
      <c r="R1175" s="3"/>
      <c r="S1175" s="3"/>
    </row>
    <row r="1176" spans="6:19" s="1" customFormat="1" x14ac:dyDescent="0.2">
      <c r="F1176" s="2"/>
      <c r="G1176" s="2"/>
      <c r="H1176" s="24"/>
      <c r="I1176" s="26"/>
      <c r="L1176" s="13"/>
      <c r="O1176" s="116"/>
      <c r="P1176" s="133"/>
      <c r="Q1176" s="133"/>
      <c r="R1176" s="3"/>
      <c r="S1176" s="3"/>
    </row>
    <row r="1177" spans="6:19" s="1" customFormat="1" x14ac:dyDescent="0.2">
      <c r="F1177" s="2"/>
      <c r="G1177" s="2"/>
      <c r="H1177" s="24"/>
      <c r="I1177" s="26"/>
      <c r="L1177" s="13"/>
      <c r="O1177" s="116"/>
      <c r="P1177" s="133"/>
      <c r="Q1177" s="133"/>
      <c r="R1177" s="3"/>
      <c r="S1177" s="3"/>
    </row>
    <row r="1178" spans="6:19" s="1" customFormat="1" x14ac:dyDescent="0.2">
      <c r="F1178" s="2"/>
      <c r="G1178" s="2"/>
      <c r="H1178" s="24"/>
      <c r="I1178" s="26"/>
      <c r="L1178" s="13"/>
      <c r="O1178" s="116"/>
      <c r="P1178" s="133"/>
      <c r="Q1178" s="133"/>
      <c r="R1178" s="3"/>
      <c r="S1178" s="3"/>
    </row>
    <row r="1179" spans="6:19" s="1" customFormat="1" x14ac:dyDescent="0.2">
      <c r="F1179" s="2"/>
      <c r="G1179" s="2"/>
      <c r="H1179" s="24"/>
      <c r="I1179" s="26"/>
      <c r="L1179" s="13"/>
      <c r="O1179" s="116"/>
      <c r="P1179" s="133"/>
      <c r="Q1179" s="133"/>
      <c r="R1179" s="3"/>
      <c r="S1179" s="3"/>
    </row>
    <row r="1180" spans="6:19" s="1" customFormat="1" x14ac:dyDescent="0.2">
      <c r="F1180" s="2"/>
      <c r="G1180" s="2"/>
      <c r="H1180" s="24"/>
      <c r="I1180" s="26"/>
      <c r="L1180" s="13"/>
      <c r="O1180" s="116"/>
      <c r="P1180" s="133"/>
      <c r="Q1180" s="133"/>
      <c r="R1180" s="3"/>
      <c r="S1180" s="3"/>
    </row>
    <row r="1181" spans="6:19" s="1" customFormat="1" x14ac:dyDescent="0.2">
      <c r="F1181" s="2"/>
      <c r="G1181" s="2"/>
      <c r="H1181" s="24"/>
      <c r="I1181" s="26"/>
      <c r="L1181" s="13"/>
      <c r="O1181" s="116"/>
      <c r="P1181" s="133"/>
      <c r="Q1181" s="133"/>
      <c r="R1181" s="3"/>
      <c r="S1181" s="3"/>
    </row>
    <row r="1182" spans="6:19" s="1" customFormat="1" x14ac:dyDescent="0.2">
      <c r="F1182" s="2"/>
      <c r="G1182" s="2"/>
      <c r="H1182" s="24"/>
      <c r="I1182" s="26"/>
      <c r="L1182" s="13"/>
      <c r="O1182" s="116"/>
      <c r="P1182" s="133"/>
      <c r="Q1182" s="133"/>
      <c r="R1182" s="3"/>
      <c r="S1182" s="3"/>
    </row>
    <row r="1183" spans="6:19" s="1" customFormat="1" x14ac:dyDescent="0.2">
      <c r="F1183" s="2"/>
      <c r="G1183" s="2"/>
      <c r="H1183" s="24"/>
      <c r="I1183" s="26"/>
      <c r="L1183" s="13"/>
      <c r="O1183" s="116"/>
      <c r="P1183" s="133"/>
      <c r="Q1183" s="133"/>
      <c r="R1183" s="3"/>
      <c r="S1183" s="3"/>
    </row>
    <row r="1184" spans="6:19" s="1" customFormat="1" x14ac:dyDescent="0.2">
      <c r="F1184" s="2"/>
      <c r="G1184" s="2"/>
      <c r="H1184" s="24"/>
      <c r="I1184" s="26"/>
      <c r="L1184" s="13"/>
      <c r="O1184" s="116"/>
      <c r="P1184" s="133"/>
      <c r="Q1184" s="133"/>
      <c r="R1184" s="3"/>
      <c r="S1184" s="3"/>
    </row>
    <row r="1185" spans="6:19" s="1" customFormat="1" x14ac:dyDescent="0.2">
      <c r="F1185" s="2"/>
      <c r="G1185" s="2"/>
      <c r="H1185" s="24"/>
      <c r="I1185" s="26"/>
      <c r="L1185" s="13"/>
      <c r="O1185" s="116"/>
      <c r="P1185" s="133"/>
      <c r="Q1185" s="133"/>
      <c r="R1185" s="3"/>
      <c r="S1185" s="3"/>
    </row>
    <row r="1186" spans="6:19" s="1" customFormat="1" x14ac:dyDescent="0.2">
      <c r="F1186" s="2"/>
      <c r="G1186" s="2"/>
      <c r="H1186" s="24"/>
      <c r="I1186" s="26"/>
      <c r="L1186" s="13"/>
      <c r="O1186" s="116"/>
      <c r="P1186" s="133"/>
      <c r="Q1186" s="133"/>
      <c r="R1186" s="3"/>
      <c r="S1186" s="3"/>
    </row>
    <row r="1187" spans="6:19" s="1" customFormat="1" x14ac:dyDescent="0.2">
      <c r="F1187" s="2"/>
      <c r="G1187" s="2"/>
      <c r="H1187" s="24"/>
      <c r="I1187" s="26"/>
      <c r="L1187" s="13"/>
      <c r="O1187" s="116"/>
      <c r="P1187" s="133"/>
      <c r="Q1187" s="133"/>
      <c r="R1187" s="3"/>
      <c r="S1187" s="3"/>
    </row>
    <row r="1188" spans="6:19" s="1" customFormat="1" x14ac:dyDescent="0.2">
      <c r="F1188" s="2"/>
      <c r="G1188" s="2"/>
      <c r="H1188" s="24"/>
      <c r="I1188" s="26"/>
      <c r="L1188" s="13"/>
      <c r="O1188" s="116"/>
      <c r="P1188" s="133"/>
      <c r="Q1188" s="133"/>
      <c r="R1188" s="3"/>
      <c r="S1188" s="3"/>
    </row>
    <row r="1189" spans="6:19" s="1" customFormat="1" x14ac:dyDescent="0.2">
      <c r="F1189" s="2"/>
      <c r="G1189" s="2"/>
      <c r="H1189" s="24"/>
      <c r="I1189" s="26"/>
      <c r="L1189" s="13"/>
      <c r="O1189" s="116"/>
      <c r="P1189" s="133"/>
      <c r="Q1189" s="133"/>
      <c r="R1189" s="3"/>
      <c r="S1189" s="3"/>
    </row>
    <row r="1190" spans="6:19" s="1" customFormat="1" x14ac:dyDescent="0.2">
      <c r="F1190" s="2"/>
      <c r="G1190" s="2"/>
      <c r="H1190" s="24"/>
      <c r="I1190" s="26"/>
      <c r="L1190" s="13"/>
      <c r="O1190" s="116"/>
      <c r="P1190" s="133"/>
      <c r="Q1190" s="133"/>
      <c r="R1190" s="3"/>
      <c r="S1190" s="3"/>
    </row>
    <row r="1191" spans="6:19" s="1" customFormat="1" x14ac:dyDescent="0.2">
      <c r="F1191" s="2"/>
      <c r="G1191" s="2"/>
      <c r="H1191" s="24"/>
      <c r="I1191" s="26"/>
      <c r="L1191" s="13"/>
      <c r="O1191" s="116"/>
      <c r="P1191" s="133"/>
      <c r="Q1191" s="133"/>
      <c r="R1191" s="3"/>
      <c r="S1191" s="3"/>
    </row>
    <row r="1192" spans="6:19" s="1" customFormat="1" x14ac:dyDescent="0.2">
      <c r="F1192" s="2"/>
      <c r="G1192" s="2"/>
      <c r="H1192" s="24"/>
      <c r="I1192" s="26"/>
      <c r="L1192" s="13"/>
      <c r="O1192" s="116"/>
      <c r="P1192" s="133"/>
      <c r="Q1192" s="133"/>
      <c r="R1192" s="3"/>
      <c r="S1192" s="3"/>
    </row>
    <row r="1193" spans="6:19" s="1" customFormat="1" x14ac:dyDescent="0.2">
      <c r="F1193" s="2"/>
      <c r="G1193" s="2"/>
      <c r="H1193" s="24"/>
      <c r="I1193" s="26"/>
      <c r="L1193" s="13"/>
      <c r="O1193" s="116"/>
      <c r="P1193" s="133"/>
      <c r="Q1193" s="133"/>
      <c r="R1193" s="3"/>
      <c r="S1193" s="3"/>
    </row>
    <row r="1194" spans="6:19" s="1" customFormat="1" x14ac:dyDescent="0.2">
      <c r="F1194" s="2"/>
      <c r="G1194" s="2"/>
      <c r="H1194" s="24"/>
      <c r="I1194" s="26"/>
      <c r="L1194" s="13"/>
      <c r="O1194" s="116"/>
      <c r="P1194" s="133"/>
      <c r="Q1194" s="133"/>
      <c r="R1194" s="3"/>
      <c r="S1194" s="3"/>
    </row>
    <row r="1195" spans="6:19" s="1" customFormat="1" x14ac:dyDescent="0.2">
      <c r="F1195" s="2"/>
      <c r="G1195" s="2"/>
      <c r="H1195" s="24"/>
      <c r="I1195" s="26"/>
      <c r="L1195" s="13"/>
      <c r="O1195" s="116"/>
      <c r="P1195" s="133"/>
      <c r="Q1195" s="133"/>
      <c r="R1195" s="3"/>
      <c r="S1195" s="3"/>
    </row>
    <row r="1196" spans="6:19" s="1" customFormat="1" x14ac:dyDescent="0.2">
      <c r="F1196" s="2"/>
      <c r="G1196" s="2"/>
      <c r="H1196" s="24"/>
      <c r="I1196" s="26"/>
      <c r="L1196" s="13"/>
      <c r="O1196" s="116"/>
      <c r="P1196" s="133"/>
      <c r="Q1196" s="133"/>
      <c r="R1196" s="3"/>
      <c r="S1196" s="3"/>
    </row>
    <row r="1197" spans="6:19" s="1" customFormat="1" x14ac:dyDescent="0.2">
      <c r="F1197" s="2"/>
      <c r="G1197" s="2"/>
      <c r="H1197" s="24"/>
      <c r="I1197" s="26"/>
      <c r="L1197" s="13"/>
      <c r="O1197" s="116"/>
      <c r="P1197" s="133"/>
      <c r="Q1197" s="133"/>
      <c r="R1197" s="3"/>
      <c r="S1197" s="3"/>
    </row>
    <row r="1198" spans="6:19" s="1" customFormat="1" x14ac:dyDescent="0.2">
      <c r="F1198" s="2"/>
      <c r="G1198" s="2"/>
      <c r="H1198" s="24"/>
      <c r="I1198" s="26"/>
      <c r="L1198" s="13"/>
      <c r="O1198" s="116"/>
      <c r="P1198" s="133"/>
      <c r="Q1198" s="133"/>
      <c r="R1198" s="3"/>
      <c r="S1198" s="3"/>
    </row>
    <row r="1199" spans="6:19" s="1" customFormat="1" x14ac:dyDescent="0.2">
      <c r="F1199" s="2"/>
      <c r="G1199" s="2"/>
      <c r="H1199" s="24"/>
      <c r="I1199" s="26"/>
      <c r="L1199" s="13"/>
      <c r="O1199" s="116"/>
      <c r="P1199" s="133"/>
      <c r="Q1199" s="133"/>
      <c r="R1199" s="3"/>
      <c r="S1199" s="3"/>
    </row>
    <row r="1200" spans="6:19" s="1" customFormat="1" x14ac:dyDescent="0.2">
      <c r="F1200" s="2"/>
      <c r="G1200" s="2"/>
      <c r="H1200" s="24"/>
      <c r="I1200" s="26"/>
      <c r="L1200" s="13"/>
      <c r="O1200" s="116"/>
      <c r="P1200" s="133"/>
      <c r="Q1200" s="133"/>
      <c r="R1200" s="3"/>
      <c r="S1200" s="3"/>
    </row>
    <row r="1201" spans="6:19" s="1" customFormat="1" x14ac:dyDescent="0.2">
      <c r="F1201" s="2"/>
      <c r="G1201" s="2"/>
      <c r="H1201" s="24"/>
      <c r="I1201" s="26"/>
      <c r="L1201" s="13"/>
      <c r="O1201" s="116"/>
      <c r="P1201" s="133"/>
      <c r="Q1201" s="133"/>
      <c r="R1201" s="3"/>
      <c r="S1201" s="3"/>
    </row>
    <row r="1202" spans="6:19" s="1" customFormat="1" x14ac:dyDescent="0.2">
      <c r="F1202" s="2"/>
      <c r="G1202" s="2"/>
      <c r="H1202" s="24"/>
      <c r="I1202" s="26"/>
      <c r="L1202" s="13"/>
      <c r="O1202" s="116"/>
      <c r="P1202" s="133"/>
      <c r="Q1202" s="133"/>
      <c r="R1202" s="3"/>
      <c r="S1202" s="3"/>
    </row>
    <row r="1203" spans="6:19" s="1" customFormat="1" x14ac:dyDescent="0.2">
      <c r="F1203" s="2"/>
      <c r="G1203" s="2"/>
      <c r="H1203" s="24"/>
      <c r="I1203" s="26"/>
      <c r="L1203" s="13"/>
      <c r="O1203" s="116"/>
      <c r="P1203" s="133"/>
      <c r="Q1203" s="133"/>
      <c r="R1203" s="3"/>
      <c r="S1203" s="3"/>
    </row>
    <row r="1204" spans="6:19" s="1" customFormat="1" x14ac:dyDescent="0.2">
      <c r="F1204" s="2"/>
      <c r="G1204" s="2"/>
      <c r="H1204" s="24"/>
      <c r="I1204" s="26"/>
      <c r="L1204" s="13"/>
      <c r="O1204" s="116"/>
      <c r="P1204" s="133"/>
      <c r="Q1204" s="133"/>
      <c r="R1204" s="3"/>
      <c r="S1204" s="3"/>
    </row>
    <row r="1205" spans="6:19" s="1" customFormat="1" x14ac:dyDescent="0.2">
      <c r="F1205" s="2"/>
      <c r="G1205" s="2"/>
      <c r="H1205" s="24"/>
      <c r="I1205" s="26"/>
      <c r="L1205" s="13"/>
      <c r="O1205" s="116"/>
      <c r="P1205" s="133"/>
      <c r="Q1205" s="133"/>
      <c r="R1205" s="3"/>
      <c r="S1205" s="3"/>
    </row>
    <row r="1206" spans="6:19" s="1" customFormat="1" x14ac:dyDescent="0.2">
      <c r="F1206" s="2"/>
      <c r="G1206" s="2"/>
      <c r="H1206" s="24"/>
      <c r="I1206" s="26"/>
      <c r="L1206" s="13"/>
      <c r="O1206" s="116"/>
      <c r="P1206" s="133"/>
      <c r="Q1206" s="133"/>
      <c r="R1206" s="3"/>
      <c r="S1206" s="3"/>
    </row>
    <row r="1207" spans="6:19" s="1" customFormat="1" x14ac:dyDescent="0.2">
      <c r="F1207" s="2"/>
      <c r="G1207" s="2"/>
      <c r="H1207" s="24"/>
      <c r="I1207" s="26"/>
      <c r="L1207" s="13"/>
      <c r="O1207" s="116"/>
      <c r="P1207" s="133"/>
      <c r="Q1207" s="133"/>
      <c r="R1207" s="3"/>
      <c r="S1207" s="3"/>
    </row>
    <row r="1208" spans="6:19" s="1" customFormat="1" x14ac:dyDescent="0.2">
      <c r="F1208" s="2"/>
      <c r="G1208" s="2"/>
      <c r="H1208" s="24"/>
      <c r="I1208" s="26"/>
      <c r="L1208" s="13"/>
      <c r="O1208" s="116"/>
      <c r="P1208" s="133"/>
      <c r="Q1208" s="133"/>
      <c r="R1208" s="3"/>
      <c r="S1208" s="3"/>
    </row>
    <row r="1209" spans="6:19" s="1" customFormat="1" x14ac:dyDescent="0.2">
      <c r="F1209" s="2"/>
      <c r="G1209" s="2"/>
      <c r="H1209" s="24"/>
      <c r="I1209" s="26"/>
      <c r="L1209" s="13"/>
      <c r="O1209" s="116"/>
      <c r="P1209" s="133"/>
      <c r="Q1209" s="133"/>
      <c r="R1209" s="3"/>
      <c r="S1209" s="3"/>
    </row>
    <row r="1210" spans="6:19" s="1" customFormat="1" x14ac:dyDescent="0.2">
      <c r="F1210" s="2"/>
      <c r="G1210" s="2"/>
      <c r="H1210" s="24"/>
      <c r="I1210" s="26"/>
      <c r="L1210" s="13"/>
      <c r="O1210" s="116"/>
      <c r="P1210" s="133"/>
      <c r="Q1210" s="133"/>
      <c r="R1210" s="3"/>
      <c r="S1210" s="3"/>
    </row>
    <row r="1211" spans="6:19" s="1" customFormat="1" x14ac:dyDescent="0.2">
      <c r="F1211" s="2"/>
      <c r="G1211" s="2"/>
      <c r="H1211" s="24"/>
      <c r="I1211" s="26"/>
      <c r="L1211" s="13"/>
      <c r="O1211" s="116"/>
      <c r="P1211" s="133"/>
      <c r="Q1211" s="133"/>
      <c r="R1211" s="3"/>
      <c r="S1211" s="3"/>
    </row>
    <row r="1212" spans="6:19" s="1" customFormat="1" x14ac:dyDescent="0.2">
      <c r="F1212" s="2"/>
      <c r="G1212" s="2"/>
      <c r="H1212" s="24"/>
      <c r="I1212" s="26"/>
      <c r="L1212" s="13"/>
      <c r="O1212" s="116"/>
      <c r="P1212" s="133"/>
      <c r="Q1212" s="133"/>
      <c r="R1212" s="3"/>
      <c r="S1212" s="3"/>
    </row>
    <row r="1213" spans="6:19" s="1" customFormat="1" x14ac:dyDescent="0.2">
      <c r="F1213" s="2"/>
      <c r="G1213" s="2"/>
      <c r="H1213" s="24"/>
      <c r="I1213" s="26"/>
      <c r="L1213" s="13"/>
      <c r="O1213" s="116"/>
      <c r="P1213" s="133"/>
      <c r="Q1213" s="133"/>
      <c r="R1213" s="3"/>
      <c r="S1213" s="3"/>
    </row>
    <row r="1214" spans="6:19" s="1" customFormat="1" x14ac:dyDescent="0.2">
      <c r="F1214" s="2"/>
      <c r="G1214" s="2"/>
      <c r="H1214" s="24"/>
      <c r="I1214" s="26"/>
      <c r="L1214" s="13"/>
      <c r="O1214" s="116"/>
      <c r="P1214" s="133"/>
      <c r="Q1214" s="133"/>
      <c r="R1214" s="3"/>
      <c r="S1214" s="3"/>
    </row>
    <row r="1215" spans="6:19" s="1" customFormat="1" x14ac:dyDescent="0.2">
      <c r="F1215" s="2"/>
      <c r="G1215" s="2"/>
      <c r="H1215" s="24"/>
      <c r="I1215" s="26"/>
      <c r="L1215" s="13"/>
      <c r="O1215" s="116"/>
      <c r="P1215" s="133"/>
      <c r="Q1215" s="133"/>
      <c r="R1215" s="3"/>
      <c r="S1215" s="3"/>
    </row>
    <row r="1216" spans="6:19" s="1" customFormat="1" x14ac:dyDescent="0.2">
      <c r="F1216" s="2"/>
      <c r="G1216" s="2"/>
      <c r="H1216" s="24"/>
      <c r="I1216" s="26"/>
      <c r="L1216" s="13"/>
      <c r="O1216" s="116"/>
      <c r="P1216" s="133"/>
      <c r="Q1216" s="133"/>
      <c r="R1216" s="3"/>
      <c r="S1216" s="3"/>
    </row>
    <row r="1217" spans="6:19" s="1" customFormat="1" x14ac:dyDescent="0.2">
      <c r="F1217" s="2"/>
      <c r="G1217" s="2"/>
      <c r="H1217" s="24"/>
      <c r="I1217" s="26"/>
      <c r="L1217" s="13"/>
      <c r="O1217" s="116"/>
      <c r="P1217" s="133"/>
      <c r="Q1217" s="133"/>
      <c r="R1217" s="3"/>
      <c r="S1217" s="3"/>
    </row>
    <row r="1218" spans="6:19" s="1" customFormat="1" x14ac:dyDescent="0.2">
      <c r="F1218" s="2"/>
      <c r="G1218" s="2"/>
      <c r="H1218" s="24"/>
      <c r="I1218" s="26"/>
      <c r="L1218" s="13"/>
      <c r="O1218" s="116"/>
      <c r="P1218" s="133"/>
      <c r="Q1218" s="133"/>
      <c r="R1218" s="3"/>
      <c r="S1218" s="3"/>
    </row>
    <row r="1219" spans="6:19" s="1" customFormat="1" x14ac:dyDescent="0.2">
      <c r="F1219" s="2"/>
      <c r="G1219" s="2"/>
      <c r="H1219" s="24"/>
      <c r="I1219" s="26"/>
      <c r="L1219" s="13"/>
      <c r="O1219" s="116"/>
      <c r="P1219" s="133"/>
      <c r="Q1219" s="133"/>
      <c r="R1219" s="3"/>
      <c r="S1219" s="3"/>
    </row>
    <row r="1220" spans="6:19" s="1" customFormat="1" x14ac:dyDescent="0.2">
      <c r="F1220" s="2"/>
      <c r="G1220" s="2"/>
      <c r="H1220" s="24"/>
      <c r="I1220" s="26"/>
      <c r="L1220" s="13"/>
      <c r="O1220" s="116"/>
      <c r="P1220" s="133"/>
      <c r="Q1220" s="133"/>
      <c r="R1220" s="3"/>
      <c r="S1220" s="3"/>
    </row>
    <row r="1221" spans="6:19" s="1" customFormat="1" x14ac:dyDescent="0.2">
      <c r="F1221" s="2"/>
      <c r="G1221" s="2"/>
      <c r="H1221" s="24"/>
      <c r="I1221" s="26"/>
      <c r="L1221" s="13"/>
      <c r="O1221" s="116"/>
      <c r="P1221" s="133"/>
      <c r="Q1221" s="133"/>
      <c r="R1221" s="3"/>
      <c r="S1221" s="3"/>
    </row>
    <row r="1222" spans="6:19" s="1" customFormat="1" x14ac:dyDescent="0.2">
      <c r="F1222" s="2"/>
      <c r="G1222" s="2"/>
      <c r="H1222" s="24"/>
      <c r="I1222" s="26"/>
      <c r="L1222" s="13"/>
      <c r="O1222" s="116"/>
      <c r="P1222" s="133"/>
      <c r="Q1222" s="133"/>
      <c r="R1222" s="3"/>
      <c r="S1222" s="3"/>
    </row>
    <row r="1223" spans="6:19" s="1" customFormat="1" x14ac:dyDescent="0.2">
      <c r="F1223" s="2"/>
      <c r="G1223" s="2"/>
      <c r="H1223" s="24"/>
      <c r="I1223" s="26"/>
      <c r="L1223" s="13"/>
      <c r="O1223" s="116"/>
      <c r="P1223" s="133"/>
      <c r="Q1223" s="133"/>
      <c r="R1223" s="3"/>
      <c r="S1223" s="3"/>
    </row>
    <row r="1224" spans="6:19" s="1" customFormat="1" x14ac:dyDescent="0.2">
      <c r="F1224" s="2"/>
      <c r="G1224" s="2"/>
      <c r="H1224" s="24"/>
      <c r="I1224" s="26"/>
      <c r="L1224" s="13"/>
      <c r="O1224" s="116"/>
      <c r="P1224" s="133"/>
      <c r="Q1224" s="133"/>
      <c r="R1224" s="3"/>
      <c r="S1224" s="3"/>
    </row>
    <row r="1225" spans="6:19" s="1" customFormat="1" x14ac:dyDescent="0.2">
      <c r="F1225" s="2"/>
      <c r="G1225" s="2"/>
      <c r="H1225" s="24"/>
      <c r="I1225" s="26"/>
      <c r="L1225" s="13"/>
      <c r="O1225" s="116"/>
      <c r="P1225" s="133"/>
      <c r="Q1225" s="133"/>
      <c r="R1225" s="3"/>
      <c r="S1225" s="3"/>
    </row>
    <row r="1226" spans="6:19" s="1" customFormat="1" x14ac:dyDescent="0.2">
      <c r="F1226" s="2"/>
      <c r="G1226" s="2"/>
      <c r="H1226" s="24"/>
      <c r="I1226" s="26"/>
      <c r="L1226" s="13"/>
      <c r="O1226" s="116"/>
      <c r="P1226" s="133"/>
      <c r="Q1226" s="133"/>
      <c r="R1226" s="3"/>
      <c r="S1226" s="3"/>
    </row>
    <row r="1227" spans="6:19" s="1" customFormat="1" x14ac:dyDescent="0.2">
      <c r="F1227" s="2"/>
      <c r="G1227" s="2"/>
      <c r="H1227" s="24"/>
      <c r="I1227" s="26"/>
      <c r="L1227" s="13"/>
      <c r="O1227" s="116"/>
      <c r="P1227" s="133"/>
      <c r="Q1227" s="133"/>
      <c r="R1227" s="3"/>
      <c r="S1227" s="3"/>
    </row>
    <row r="1228" spans="6:19" s="1" customFormat="1" x14ac:dyDescent="0.2">
      <c r="F1228" s="2"/>
      <c r="G1228" s="2"/>
      <c r="H1228" s="24"/>
      <c r="I1228" s="26"/>
      <c r="L1228" s="13"/>
      <c r="O1228" s="116"/>
      <c r="P1228" s="133"/>
      <c r="Q1228" s="133"/>
      <c r="R1228" s="3"/>
      <c r="S1228" s="3"/>
    </row>
    <row r="1229" spans="6:19" s="1" customFormat="1" x14ac:dyDescent="0.2">
      <c r="F1229" s="2"/>
      <c r="G1229" s="2"/>
      <c r="H1229" s="24"/>
      <c r="I1229" s="26"/>
      <c r="L1229" s="13"/>
      <c r="O1229" s="116"/>
      <c r="P1229" s="133"/>
      <c r="Q1229" s="133"/>
      <c r="R1229" s="3"/>
      <c r="S1229" s="3"/>
    </row>
    <row r="1230" spans="6:19" s="1" customFormat="1" x14ac:dyDescent="0.2">
      <c r="F1230" s="2"/>
      <c r="G1230" s="2"/>
      <c r="H1230" s="24"/>
      <c r="I1230" s="26"/>
      <c r="L1230" s="13"/>
      <c r="O1230" s="116"/>
      <c r="P1230" s="133"/>
      <c r="Q1230" s="133"/>
      <c r="R1230" s="3"/>
      <c r="S1230" s="3"/>
    </row>
    <row r="1231" spans="6:19" s="1" customFormat="1" x14ac:dyDescent="0.2">
      <c r="F1231" s="2"/>
      <c r="G1231" s="2"/>
      <c r="H1231" s="24"/>
      <c r="I1231" s="26"/>
      <c r="L1231" s="13"/>
      <c r="O1231" s="116"/>
      <c r="P1231" s="133"/>
      <c r="Q1231" s="133"/>
      <c r="R1231" s="3"/>
      <c r="S1231" s="3"/>
    </row>
    <row r="1232" spans="6:19" s="1" customFormat="1" x14ac:dyDescent="0.2">
      <c r="F1232" s="2"/>
      <c r="G1232" s="2"/>
      <c r="H1232" s="24"/>
      <c r="I1232" s="26"/>
      <c r="L1232" s="13"/>
      <c r="O1232" s="116"/>
      <c r="P1232" s="133"/>
      <c r="Q1232" s="133"/>
      <c r="R1232" s="3"/>
      <c r="S1232" s="3"/>
    </row>
    <row r="1233" spans="6:19" s="1" customFormat="1" x14ac:dyDescent="0.2">
      <c r="F1233" s="2"/>
      <c r="G1233" s="2"/>
      <c r="H1233" s="24"/>
      <c r="I1233" s="26"/>
      <c r="L1233" s="13"/>
      <c r="O1233" s="116"/>
      <c r="P1233" s="133"/>
      <c r="Q1233" s="133"/>
      <c r="R1233" s="3"/>
      <c r="S1233" s="3"/>
    </row>
    <row r="1234" spans="6:19" s="1" customFormat="1" x14ac:dyDescent="0.2">
      <c r="F1234" s="2"/>
      <c r="G1234" s="2"/>
      <c r="H1234" s="24"/>
      <c r="I1234" s="26"/>
      <c r="L1234" s="13"/>
      <c r="O1234" s="116"/>
      <c r="P1234" s="133"/>
      <c r="Q1234" s="133"/>
      <c r="R1234" s="3"/>
      <c r="S1234" s="3"/>
    </row>
    <row r="1235" spans="6:19" s="1" customFormat="1" x14ac:dyDescent="0.2">
      <c r="F1235" s="2"/>
      <c r="G1235" s="2"/>
      <c r="H1235" s="24"/>
      <c r="I1235" s="26"/>
      <c r="L1235" s="13"/>
      <c r="O1235" s="116"/>
      <c r="P1235" s="133"/>
      <c r="Q1235" s="133"/>
      <c r="R1235" s="3"/>
      <c r="S1235" s="3"/>
    </row>
    <row r="1236" spans="6:19" s="1" customFormat="1" x14ac:dyDescent="0.2">
      <c r="F1236" s="2"/>
      <c r="G1236" s="2"/>
      <c r="H1236" s="24"/>
      <c r="I1236" s="26"/>
      <c r="L1236" s="13"/>
      <c r="O1236" s="116"/>
      <c r="P1236" s="133"/>
      <c r="Q1236" s="133"/>
      <c r="R1236" s="3"/>
      <c r="S1236" s="3"/>
    </row>
    <row r="1237" spans="6:19" s="1" customFormat="1" x14ac:dyDescent="0.2">
      <c r="F1237" s="2"/>
      <c r="G1237" s="2"/>
      <c r="H1237" s="24"/>
      <c r="I1237" s="26"/>
      <c r="L1237" s="13"/>
      <c r="O1237" s="116"/>
      <c r="P1237" s="133"/>
      <c r="Q1237" s="133"/>
      <c r="R1237" s="3"/>
      <c r="S1237" s="3"/>
    </row>
    <row r="1238" spans="6:19" s="1" customFormat="1" x14ac:dyDescent="0.2">
      <c r="F1238" s="2"/>
      <c r="G1238" s="2"/>
      <c r="H1238" s="24"/>
      <c r="I1238" s="26"/>
      <c r="L1238" s="13"/>
      <c r="O1238" s="116"/>
      <c r="P1238" s="133"/>
      <c r="Q1238" s="133"/>
      <c r="R1238" s="3"/>
      <c r="S1238" s="3"/>
    </row>
    <row r="1239" spans="6:19" s="1" customFormat="1" x14ac:dyDescent="0.2">
      <c r="F1239" s="2"/>
      <c r="G1239" s="2"/>
      <c r="H1239" s="24"/>
      <c r="I1239" s="26"/>
      <c r="L1239" s="13"/>
      <c r="O1239" s="116"/>
      <c r="P1239" s="133"/>
      <c r="Q1239" s="133"/>
      <c r="R1239" s="3"/>
      <c r="S1239" s="3"/>
    </row>
    <row r="1240" spans="6:19" s="1" customFormat="1" x14ac:dyDescent="0.2">
      <c r="F1240" s="2"/>
      <c r="G1240" s="2"/>
      <c r="H1240" s="24"/>
      <c r="I1240" s="26"/>
      <c r="L1240" s="13"/>
      <c r="O1240" s="116"/>
      <c r="P1240" s="133"/>
      <c r="Q1240" s="133"/>
      <c r="R1240" s="3"/>
      <c r="S1240" s="3"/>
    </row>
    <row r="1241" spans="6:19" s="1" customFormat="1" x14ac:dyDescent="0.2">
      <c r="F1241" s="2"/>
      <c r="G1241" s="2"/>
      <c r="H1241" s="24"/>
      <c r="I1241" s="26"/>
      <c r="L1241" s="13"/>
      <c r="O1241" s="116"/>
      <c r="P1241" s="133"/>
      <c r="Q1241" s="133"/>
      <c r="R1241" s="3"/>
      <c r="S1241" s="3"/>
    </row>
    <row r="1242" spans="6:19" s="1" customFormat="1" x14ac:dyDescent="0.2">
      <c r="F1242" s="2"/>
      <c r="G1242" s="2"/>
      <c r="H1242" s="24"/>
      <c r="I1242" s="26"/>
      <c r="L1242" s="13"/>
      <c r="O1242" s="116"/>
      <c r="P1242" s="133"/>
      <c r="Q1242" s="133"/>
      <c r="R1242" s="3"/>
      <c r="S1242" s="3"/>
    </row>
    <row r="1243" spans="6:19" s="1" customFormat="1" x14ac:dyDescent="0.2">
      <c r="F1243" s="2"/>
      <c r="G1243" s="2"/>
      <c r="H1243" s="24"/>
      <c r="I1243" s="26"/>
      <c r="L1243" s="13"/>
      <c r="O1243" s="116"/>
      <c r="P1243" s="133"/>
      <c r="Q1243" s="133"/>
      <c r="R1243" s="3"/>
      <c r="S1243" s="3"/>
    </row>
    <row r="1244" spans="6:19" s="1" customFormat="1" x14ac:dyDescent="0.2">
      <c r="F1244" s="2"/>
      <c r="G1244" s="2"/>
      <c r="H1244" s="24"/>
      <c r="I1244" s="26"/>
      <c r="L1244" s="13"/>
      <c r="O1244" s="116"/>
      <c r="P1244" s="133"/>
      <c r="Q1244" s="133"/>
      <c r="R1244" s="3"/>
      <c r="S1244" s="3"/>
    </row>
    <row r="1245" spans="6:19" s="1" customFormat="1" x14ac:dyDescent="0.2">
      <c r="F1245" s="2"/>
      <c r="G1245" s="2"/>
      <c r="H1245" s="24"/>
      <c r="I1245" s="26"/>
      <c r="L1245" s="13"/>
      <c r="O1245" s="116"/>
      <c r="P1245" s="133"/>
      <c r="Q1245" s="133"/>
      <c r="R1245" s="3"/>
      <c r="S1245" s="3"/>
    </row>
    <row r="1246" spans="6:19" s="1" customFormat="1" x14ac:dyDescent="0.2">
      <c r="F1246" s="2"/>
      <c r="G1246" s="2"/>
      <c r="H1246" s="24"/>
      <c r="I1246" s="26"/>
      <c r="L1246" s="13"/>
      <c r="O1246" s="116"/>
      <c r="P1246" s="133"/>
      <c r="Q1246" s="133"/>
      <c r="R1246" s="3"/>
      <c r="S1246" s="3"/>
    </row>
    <row r="1247" spans="6:19" s="1" customFormat="1" x14ac:dyDescent="0.2">
      <c r="F1247" s="2"/>
      <c r="G1247" s="2"/>
      <c r="H1247" s="24"/>
      <c r="I1247" s="26"/>
      <c r="L1247" s="13"/>
      <c r="O1247" s="116"/>
      <c r="P1247" s="133"/>
      <c r="Q1247" s="133"/>
      <c r="R1247" s="3"/>
      <c r="S1247" s="3"/>
    </row>
    <row r="1248" spans="6:19" s="1" customFormat="1" x14ac:dyDescent="0.2">
      <c r="F1248" s="2"/>
      <c r="G1248" s="2"/>
      <c r="H1248" s="24"/>
      <c r="I1248" s="26"/>
      <c r="L1248" s="13"/>
      <c r="O1248" s="116"/>
      <c r="P1248" s="133"/>
      <c r="Q1248" s="133"/>
      <c r="R1248" s="3"/>
      <c r="S1248" s="3"/>
    </row>
    <row r="1249" spans="6:19" s="1" customFormat="1" x14ac:dyDescent="0.2">
      <c r="F1249" s="2"/>
      <c r="G1249" s="2"/>
      <c r="H1249" s="24"/>
      <c r="I1249" s="26"/>
      <c r="L1249" s="13"/>
      <c r="O1249" s="116"/>
      <c r="P1249" s="133"/>
      <c r="Q1249" s="133"/>
      <c r="R1249" s="3"/>
      <c r="S1249" s="3"/>
    </row>
    <row r="1250" spans="6:19" s="1" customFormat="1" x14ac:dyDescent="0.2">
      <c r="F1250" s="2"/>
      <c r="G1250" s="2"/>
      <c r="H1250" s="24"/>
      <c r="I1250" s="26"/>
      <c r="L1250" s="13"/>
      <c r="O1250" s="116"/>
      <c r="P1250" s="133"/>
      <c r="Q1250" s="133"/>
      <c r="R1250" s="3"/>
      <c r="S1250" s="3"/>
    </row>
    <row r="1251" spans="6:19" s="1" customFormat="1" x14ac:dyDescent="0.2">
      <c r="F1251" s="2"/>
      <c r="G1251" s="2"/>
      <c r="H1251" s="24"/>
      <c r="I1251" s="26"/>
      <c r="L1251" s="13"/>
      <c r="O1251" s="116"/>
      <c r="P1251" s="133"/>
      <c r="Q1251" s="133"/>
      <c r="R1251" s="3"/>
      <c r="S1251" s="3"/>
    </row>
    <row r="1252" spans="6:19" s="1" customFormat="1" x14ac:dyDescent="0.2">
      <c r="F1252" s="2"/>
      <c r="G1252" s="2"/>
      <c r="H1252" s="24"/>
      <c r="I1252" s="26"/>
      <c r="L1252" s="13"/>
      <c r="O1252" s="116"/>
      <c r="P1252" s="133"/>
      <c r="Q1252" s="133"/>
      <c r="R1252" s="3"/>
      <c r="S1252" s="3"/>
    </row>
    <row r="1253" spans="6:19" s="1" customFormat="1" x14ac:dyDescent="0.2">
      <c r="F1253" s="2"/>
      <c r="G1253" s="2"/>
      <c r="H1253" s="24"/>
      <c r="I1253" s="26"/>
      <c r="L1253" s="13"/>
      <c r="O1253" s="116"/>
      <c r="P1253" s="133"/>
      <c r="Q1253" s="133"/>
      <c r="R1253" s="3"/>
      <c r="S1253" s="3"/>
    </row>
    <row r="1254" spans="6:19" s="1" customFormat="1" x14ac:dyDescent="0.2">
      <c r="F1254" s="2"/>
      <c r="G1254" s="2"/>
      <c r="H1254" s="24"/>
      <c r="I1254" s="26"/>
      <c r="L1254" s="13"/>
      <c r="O1254" s="116"/>
      <c r="P1254" s="133"/>
      <c r="Q1254" s="133"/>
      <c r="R1254" s="3"/>
      <c r="S1254" s="3"/>
    </row>
    <row r="1255" spans="6:19" s="1" customFormat="1" x14ac:dyDescent="0.2">
      <c r="F1255" s="2"/>
      <c r="G1255" s="2"/>
      <c r="H1255" s="24"/>
      <c r="I1255" s="26"/>
      <c r="L1255" s="13"/>
      <c r="O1255" s="116"/>
      <c r="P1255" s="133"/>
      <c r="Q1255" s="133"/>
      <c r="R1255" s="3"/>
      <c r="S1255" s="3"/>
    </row>
    <row r="1256" spans="6:19" s="1" customFormat="1" x14ac:dyDescent="0.2">
      <c r="F1256" s="2"/>
      <c r="G1256" s="2"/>
      <c r="H1256" s="24"/>
      <c r="I1256" s="26"/>
      <c r="L1256" s="13"/>
      <c r="O1256" s="116"/>
      <c r="P1256" s="133"/>
      <c r="Q1256" s="133"/>
      <c r="R1256" s="3"/>
      <c r="S1256" s="3"/>
    </row>
    <row r="1257" spans="6:19" s="1" customFormat="1" x14ac:dyDescent="0.2">
      <c r="F1257" s="2"/>
      <c r="G1257" s="2"/>
      <c r="H1257" s="24"/>
      <c r="I1257" s="26"/>
      <c r="L1257" s="13"/>
      <c r="O1257" s="116"/>
      <c r="P1257" s="133"/>
      <c r="Q1257" s="133"/>
      <c r="R1257" s="3"/>
      <c r="S1257" s="3"/>
    </row>
    <row r="1258" spans="6:19" s="1" customFormat="1" x14ac:dyDescent="0.2">
      <c r="F1258" s="2"/>
      <c r="G1258" s="2"/>
      <c r="H1258" s="24"/>
      <c r="I1258" s="26"/>
      <c r="L1258" s="13"/>
      <c r="O1258" s="116"/>
      <c r="P1258" s="133"/>
      <c r="Q1258" s="133"/>
      <c r="R1258" s="3"/>
      <c r="S1258" s="3"/>
    </row>
    <row r="1259" spans="6:19" s="1" customFormat="1" x14ac:dyDescent="0.2">
      <c r="F1259" s="2"/>
      <c r="G1259" s="2"/>
      <c r="H1259" s="24"/>
      <c r="I1259" s="26"/>
      <c r="L1259" s="13"/>
      <c r="O1259" s="116"/>
      <c r="P1259" s="133"/>
      <c r="Q1259" s="133"/>
      <c r="R1259" s="3"/>
      <c r="S1259" s="3"/>
    </row>
    <row r="1260" spans="6:19" s="1" customFormat="1" x14ac:dyDescent="0.2">
      <c r="F1260" s="2"/>
      <c r="G1260" s="2"/>
      <c r="H1260" s="24"/>
      <c r="I1260" s="26"/>
      <c r="L1260" s="13"/>
      <c r="O1260" s="116"/>
      <c r="P1260" s="133"/>
      <c r="Q1260" s="133"/>
      <c r="R1260" s="3"/>
      <c r="S1260" s="3"/>
    </row>
    <row r="1261" spans="6:19" s="1" customFormat="1" x14ac:dyDescent="0.2">
      <c r="F1261" s="2"/>
      <c r="G1261" s="2"/>
      <c r="H1261" s="24"/>
      <c r="I1261" s="26"/>
      <c r="L1261" s="13"/>
      <c r="O1261" s="116"/>
      <c r="P1261" s="133"/>
      <c r="Q1261" s="133"/>
      <c r="R1261" s="3"/>
      <c r="S1261" s="3"/>
    </row>
    <row r="1262" spans="6:19" s="1" customFormat="1" x14ac:dyDescent="0.2">
      <c r="F1262" s="2"/>
      <c r="G1262" s="2"/>
      <c r="H1262" s="24"/>
      <c r="I1262" s="26"/>
      <c r="L1262" s="13"/>
      <c r="O1262" s="116"/>
      <c r="P1262" s="133"/>
      <c r="Q1262" s="133"/>
      <c r="R1262" s="3"/>
      <c r="S1262" s="3"/>
    </row>
    <row r="1263" spans="6:19" s="1" customFormat="1" x14ac:dyDescent="0.2">
      <c r="F1263" s="2"/>
      <c r="G1263" s="2"/>
      <c r="H1263" s="24"/>
      <c r="I1263" s="26"/>
      <c r="L1263" s="13"/>
      <c r="O1263" s="116"/>
      <c r="P1263" s="133"/>
      <c r="Q1263" s="133"/>
      <c r="R1263" s="3"/>
      <c r="S1263" s="3"/>
    </row>
    <row r="1264" spans="6:19" s="1" customFormat="1" x14ac:dyDescent="0.2">
      <c r="F1264" s="2"/>
      <c r="G1264" s="2"/>
      <c r="H1264" s="24"/>
      <c r="I1264" s="26"/>
      <c r="L1264" s="13"/>
      <c r="O1264" s="116"/>
      <c r="P1264" s="133"/>
      <c r="Q1264" s="133"/>
      <c r="R1264" s="3"/>
      <c r="S1264" s="3"/>
    </row>
    <row r="1265" spans="6:19" s="1" customFormat="1" x14ac:dyDescent="0.2">
      <c r="F1265" s="2"/>
      <c r="G1265" s="2"/>
      <c r="H1265" s="24"/>
      <c r="I1265" s="26"/>
      <c r="L1265" s="13"/>
      <c r="O1265" s="116"/>
      <c r="P1265" s="133"/>
      <c r="Q1265" s="133"/>
      <c r="R1265" s="3"/>
      <c r="S1265" s="3"/>
    </row>
    <row r="1266" spans="6:19" s="1" customFormat="1" x14ac:dyDescent="0.2">
      <c r="F1266" s="2"/>
      <c r="G1266" s="2"/>
      <c r="H1266" s="24"/>
      <c r="I1266" s="26"/>
      <c r="L1266" s="13"/>
      <c r="O1266" s="116"/>
      <c r="P1266" s="133"/>
      <c r="Q1266" s="133"/>
      <c r="R1266" s="3"/>
      <c r="S1266" s="3"/>
    </row>
    <row r="1267" spans="6:19" s="1" customFormat="1" x14ac:dyDescent="0.2">
      <c r="F1267" s="2"/>
      <c r="G1267" s="2"/>
      <c r="H1267" s="24"/>
      <c r="I1267" s="26"/>
      <c r="L1267" s="13"/>
      <c r="O1267" s="116"/>
      <c r="P1267" s="133"/>
      <c r="Q1267" s="133"/>
      <c r="R1267" s="3"/>
      <c r="S1267" s="3"/>
    </row>
    <row r="1268" spans="6:19" s="1" customFormat="1" x14ac:dyDescent="0.2">
      <c r="F1268" s="2"/>
      <c r="G1268" s="2"/>
      <c r="H1268" s="24"/>
      <c r="I1268" s="26"/>
      <c r="L1268" s="13"/>
      <c r="O1268" s="116"/>
      <c r="P1268" s="133"/>
      <c r="Q1268" s="133"/>
      <c r="R1268" s="3"/>
      <c r="S1268" s="3"/>
    </row>
    <row r="1269" spans="6:19" s="1" customFormat="1" x14ac:dyDescent="0.2">
      <c r="F1269" s="2"/>
      <c r="G1269" s="2"/>
      <c r="H1269" s="24"/>
      <c r="I1269" s="26"/>
      <c r="L1269" s="13"/>
      <c r="O1269" s="116"/>
      <c r="P1269" s="133"/>
      <c r="Q1269" s="133"/>
      <c r="R1269" s="3"/>
      <c r="S1269" s="3"/>
    </row>
    <row r="1270" spans="6:19" s="1" customFormat="1" x14ac:dyDescent="0.2">
      <c r="F1270" s="2"/>
      <c r="G1270" s="2"/>
      <c r="H1270" s="24"/>
      <c r="I1270" s="26"/>
      <c r="L1270" s="13"/>
      <c r="O1270" s="116"/>
      <c r="P1270" s="133"/>
      <c r="Q1270" s="133"/>
      <c r="R1270" s="3"/>
      <c r="S1270" s="3"/>
    </row>
    <row r="1271" spans="6:19" s="1" customFormat="1" x14ac:dyDescent="0.2">
      <c r="F1271" s="2"/>
      <c r="G1271" s="2"/>
      <c r="H1271" s="24"/>
      <c r="I1271" s="26"/>
      <c r="L1271" s="13"/>
      <c r="O1271" s="116"/>
      <c r="P1271" s="133"/>
      <c r="Q1271" s="133"/>
      <c r="R1271" s="3"/>
      <c r="S1271" s="3"/>
    </row>
    <row r="1272" spans="6:19" s="1" customFormat="1" x14ac:dyDescent="0.2">
      <c r="F1272" s="2"/>
      <c r="G1272" s="2"/>
      <c r="H1272" s="24"/>
      <c r="I1272" s="26"/>
      <c r="L1272" s="13"/>
      <c r="O1272" s="116"/>
      <c r="P1272" s="133"/>
      <c r="Q1272" s="133"/>
      <c r="R1272" s="3"/>
      <c r="S1272" s="3"/>
    </row>
    <row r="1273" spans="6:19" s="1" customFormat="1" x14ac:dyDescent="0.2">
      <c r="F1273" s="2"/>
      <c r="G1273" s="2"/>
      <c r="H1273" s="24"/>
      <c r="I1273" s="26"/>
      <c r="L1273" s="13"/>
      <c r="O1273" s="116"/>
      <c r="P1273" s="133"/>
      <c r="Q1273" s="133"/>
      <c r="R1273" s="3"/>
      <c r="S1273" s="3"/>
    </row>
    <row r="1274" spans="6:19" s="1" customFormat="1" x14ac:dyDescent="0.2">
      <c r="F1274" s="2"/>
      <c r="G1274" s="2"/>
      <c r="H1274" s="24"/>
      <c r="I1274" s="26"/>
      <c r="L1274" s="13"/>
      <c r="O1274" s="116"/>
      <c r="P1274" s="133"/>
      <c r="Q1274" s="133"/>
      <c r="R1274" s="3"/>
      <c r="S1274" s="3"/>
    </row>
    <row r="1275" spans="6:19" s="1" customFormat="1" x14ac:dyDescent="0.2">
      <c r="F1275" s="2"/>
      <c r="G1275" s="2"/>
      <c r="H1275" s="24"/>
      <c r="I1275" s="26"/>
      <c r="L1275" s="13"/>
      <c r="O1275" s="116"/>
      <c r="P1275" s="133"/>
      <c r="Q1275" s="133"/>
      <c r="R1275" s="3"/>
      <c r="S1275" s="3"/>
    </row>
    <row r="1276" spans="6:19" s="1" customFormat="1" x14ac:dyDescent="0.2">
      <c r="F1276" s="2"/>
      <c r="G1276" s="2"/>
      <c r="H1276" s="24"/>
      <c r="I1276" s="26"/>
      <c r="L1276" s="13"/>
      <c r="O1276" s="116"/>
      <c r="P1276" s="133"/>
      <c r="Q1276" s="133"/>
      <c r="R1276" s="3"/>
      <c r="S1276" s="3"/>
    </row>
    <row r="1277" spans="6:19" s="1" customFormat="1" x14ac:dyDescent="0.2">
      <c r="F1277" s="2"/>
      <c r="G1277" s="2"/>
      <c r="H1277" s="24"/>
      <c r="I1277" s="26"/>
      <c r="L1277" s="13"/>
      <c r="O1277" s="116"/>
      <c r="P1277" s="133"/>
      <c r="Q1277" s="133"/>
      <c r="R1277" s="3"/>
      <c r="S1277" s="3"/>
    </row>
    <row r="1278" spans="6:19" s="1" customFormat="1" x14ac:dyDescent="0.2">
      <c r="F1278" s="2"/>
      <c r="G1278" s="2"/>
      <c r="H1278" s="24"/>
      <c r="I1278" s="26"/>
      <c r="L1278" s="13"/>
      <c r="O1278" s="116"/>
      <c r="P1278" s="133"/>
      <c r="Q1278" s="133"/>
      <c r="R1278" s="3"/>
      <c r="S1278" s="3"/>
    </row>
    <row r="1279" spans="6:19" s="1" customFormat="1" x14ac:dyDescent="0.2">
      <c r="F1279" s="2"/>
      <c r="G1279" s="2"/>
      <c r="H1279" s="24"/>
      <c r="I1279" s="26"/>
      <c r="L1279" s="13"/>
      <c r="O1279" s="116"/>
      <c r="P1279" s="133"/>
      <c r="Q1279" s="133"/>
      <c r="R1279" s="3"/>
      <c r="S1279" s="3"/>
    </row>
    <row r="1280" spans="6:19" s="1" customFormat="1" x14ac:dyDescent="0.2">
      <c r="F1280" s="2"/>
      <c r="G1280" s="2"/>
      <c r="H1280" s="24"/>
      <c r="I1280" s="26"/>
      <c r="L1280" s="13"/>
      <c r="O1280" s="116"/>
      <c r="P1280" s="133"/>
      <c r="Q1280" s="133"/>
      <c r="R1280" s="3"/>
      <c r="S1280" s="3"/>
    </row>
    <row r="1281" spans="6:19" s="1" customFormat="1" x14ac:dyDescent="0.2">
      <c r="F1281" s="2"/>
      <c r="G1281" s="2"/>
      <c r="H1281" s="24"/>
      <c r="I1281" s="26"/>
      <c r="L1281" s="13"/>
      <c r="O1281" s="116"/>
      <c r="P1281" s="133"/>
      <c r="Q1281" s="133"/>
      <c r="R1281" s="3"/>
      <c r="S1281" s="3"/>
    </row>
    <row r="1282" spans="6:19" s="1" customFormat="1" x14ac:dyDescent="0.2">
      <c r="F1282" s="2"/>
      <c r="G1282" s="2"/>
      <c r="H1282" s="24"/>
      <c r="I1282" s="26"/>
      <c r="L1282" s="13"/>
      <c r="O1282" s="116"/>
      <c r="P1282" s="133"/>
      <c r="Q1282" s="133"/>
      <c r="R1282" s="3"/>
      <c r="S1282" s="3"/>
    </row>
    <row r="1283" spans="6:19" s="1" customFormat="1" x14ac:dyDescent="0.2">
      <c r="F1283" s="2"/>
      <c r="G1283" s="2"/>
      <c r="H1283" s="24"/>
      <c r="I1283" s="26"/>
      <c r="L1283" s="13"/>
      <c r="O1283" s="116"/>
      <c r="P1283" s="133"/>
      <c r="Q1283" s="133"/>
      <c r="R1283" s="3"/>
      <c r="S1283" s="3"/>
    </row>
    <row r="1284" spans="6:19" s="1" customFormat="1" x14ac:dyDescent="0.2">
      <c r="F1284" s="2"/>
      <c r="G1284" s="2"/>
      <c r="H1284" s="24"/>
      <c r="I1284" s="26"/>
      <c r="L1284" s="13"/>
      <c r="O1284" s="116"/>
      <c r="P1284" s="133"/>
      <c r="Q1284" s="133"/>
      <c r="R1284" s="3"/>
      <c r="S1284" s="3"/>
    </row>
    <row r="1285" spans="6:19" s="1" customFormat="1" x14ac:dyDescent="0.2">
      <c r="F1285" s="2"/>
      <c r="G1285" s="2"/>
      <c r="H1285" s="24"/>
      <c r="I1285" s="26"/>
      <c r="L1285" s="13"/>
      <c r="O1285" s="116"/>
      <c r="P1285" s="133"/>
      <c r="Q1285" s="133"/>
      <c r="R1285" s="3"/>
      <c r="S1285" s="3"/>
    </row>
    <row r="1286" spans="6:19" s="1" customFormat="1" x14ac:dyDescent="0.2">
      <c r="F1286" s="2"/>
      <c r="G1286" s="2"/>
      <c r="H1286" s="24"/>
      <c r="I1286" s="26"/>
      <c r="L1286" s="13"/>
      <c r="O1286" s="116"/>
      <c r="P1286" s="133"/>
      <c r="Q1286" s="133"/>
      <c r="R1286" s="3"/>
      <c r="S1286" s="3"/>
    </row>
    <row r="1287" spans="6:19" s="1" customFormat="1" x14ac:dyDescent="0.2">
      <c r="F1287" s="2"/>
      <c r="G1287" s="2"/>
      <c r="H1287" s="24"/>
      <c r="I1287" s="26"/>
      <c r="L1287" s="13"/>
      <c r="O1287" s="116"/>
      <c r="P1287" s="133"/>
      <c r="Q1287" s="133"/>
      <c r="R1287" s="3"/>
      <c r="S1287" s="3"/>
    </row>
    <row r="1288" spans="6:19" s="1" customFormat="1" x14ac:dyDescent="0.2">
      <c r="F1288" s="2"/>
      <c r="G1288" s="2"/>
      <c r="H1288" s="24"/>
      <c r="I1288" s="26"/>
      <c r="L1288" s="13"/>
      <c r="O1288" s="116"/>
      <c r="P1288" s="133"/>
      <c r="Q1288" s="133"/>
      <c r="R1288" s="3"/>
      <c r="S1288" s="3"/>
    </row>
    <row r="1289" spans="6:19" s="1" customFormat="1" x14ac:dyDescent="0.2">
      <c r="F1289" s="2"/>
      <c r="G1289" s="2"/>
      <c r="H1289" s="24"/>
      <c r="I1289" s="26"/>
      <c r="L1289" s="13"/>
      <c r="O1289" s="116"/>
      <c r="P1289" s="133"/>
      <c r="Q1289" s="133"/>
      <c r="R1289" s="3"/>
      <c r="S1289" s="3"/>
    </row>
    <row r="1290" spans="6:19" s="1" customFormat="1" x14ac:dyDescent="0.2">
      <c r="F1290" s="2"/>
      <c r="G1290" s="2"/>
      <c r="H1290" s="24"/>
      <c r="I1290" s="26"/>
      <c r="L1290" s="13"/>
      <c r="O1290" s="116"/>
      <c r="P1290" s="133"/>
      <c r="Q1290" s="133"/>
      <c r="R1290" s="3"/>
      <c r="S1290" s="3"/>
    </row>
    <row r="1291" spans="6:19" s="1" customFormat="1" x14ac:dyDescent="0.2">
      <c r="F1291" s="2"/>
      <c r="G1291" s="2"/>
      <c r="H1291" s="24"/>
      <c r="I1291" s="26"/>
      <c r="L1291" s="13"/>
      <c r="O1291" s="116"/>
      <c r="P1291" s="133"/>
      <c r="Q1291" s="133"/>
      <c r="R1291" s="3"/>
      <c r="S1291" s="3"/>
    </row>
    <row r="1292" spans="6:19" s="1" customFormat="1" x14ac:dyDescent="0.2">
      <c r="F1292" s="2"/>
      <c r="G1292" s="2"/>
      <c r="H1292" s="24"/>
      <c r="I1292" s="26"/>
      <c r="L1292" s="13"/>
      <c r="O1292" s="116"/>
      <c r="P1292" s="133"/>
      <c r="Q1292" s="133"/>
      <c r="R1292" s="3"/>
      <c r="S1292" s="3"/>
    </row>
    <row r="1293" spans="6:19" s="1" customFormat="1" x14ac:dyDescent="0.2">
      <c r="F1293" s="2"/>
      <c r="G1293" s="2"/>
      <c r="H1293" s="24"/>
      <c r="I1293" s="26"/>
      <c r="L1293" s="13"/>
      <c r="O1293" s="116"/>
      <c r="P1293" s="133"/>
      <c r="Q1293" s="133"/>
      <c r="R1293" s="3"/>
      <c r="S1293" s="3"/>
    </row>
    <row r="1294" spans="6:19" s="1" customFormat="1" x14ac:dyDescent="0.2">
      <c r="F1294" s="2"/>
      <c r="G1294" s="2"/>
      <c r="H1294" s="24"/>
      <c r="I1294" s="26"/>
      <c r="L1294" s="13"/>
      <c r="O1294" s="116"/>
      <c r="P1294" s="133"/>
      <c r="Q1294" s="133"/>
      <c r="R1294" s="3"/>
      <c r="S1294" s="3"/>
    </row>
    <row r="1295" spans="6:19" s="1" customFormat="1" x14ac:dyDescent="0.2">
      <c r="F1295" s="2"/>
      <c r="G1295" s="2"/>
      <c r="H1295" s="24"/>
      <c r="I1295" s="26"/>
      <c r="L1295" s="13"/>
      <c r="O1295" s="116"/>
      <c r="P1295" s="133"/>
      <c r="Q1295" s="133"/>
      <c r="R1295" s="3"/>
      <c r="S1295" s="3"/>
    </row>
    <row r="1296" spans="6:19" s="1" customFormat="1" x14ac:dyDescent="0.2">
      <c r="F1296" s="2"/>
      <c r="G1296" s="2"/>
      <c r="H1296" s="24"/>
      <c r="I1296" s="26"/>
      <c r="L1296" s="13"/>
      <c r="O1296" s="116"/>
      <c r="P1296" s="133"/>
      <c r="Q1296" s="133"/>
      <c r="R1296" s="3"/>
      <c r="S1296" s="3"/>
    </row>
    <row r="1297" spans="6:19" s="1" customFormat="1" x14ac:dyDescent="0.2">
      <c r="F1297" s="2"/>
      <c r="G1297" s="2"/>
      <c r="H1297" s="24"/>
      <c r="I1297" s="26"/>
      <c r="L1297" s="13"/>
      <c r="O1297" s="116"/>
      <c r="P1297" s="133"/>
      <c r="Q1297" s="133"/>
      <c r="R1297" s="3"/>
      <c r="S1297" s="3"/>
    </row>
    <row r="1298" spans="6:19" s="1" customFormat="1" x14ac:dyDescent="0.2">
      <c r="F1298" s="2"/>
      <c r="G1298" s="2"/>
      <c r="H1298" s="24"/>
      <c r="I1298" s="26"/>
      <c r="L1298" s="13"/>
      <c r="O1298" s="116"/>
      <c r="P1298" s="133"/>
      <c r="Q1298" s="133"/>
      <c r="R1298" s="3"/>
      <c r="S1298" s="3"/>
    </row>
    <row r="1299" spans="6:19" s="1" customFormat="1" x14ac:dyDescent="0.2">
      <c r="F1299" s="2"/>
      <c r="G1299" s="2"/>
      <c r="H1299" s="24"/>
      <c r="I1299" s="26"/>
      <c r="L1299" s="13"/>
      <c r="O1299" s="116"/>
      <c r="P1299" s="133"/>
      <c r="Q1299" s="133"/>
      <c r="R1299" s="3"/>
      <c r="S1299" s="3"/>
    </row>
    <row r="1300" spans="6:19" s="1" customFormat="1" x14ac:dyDescent="0.2">
      <c r="F1300" s="2"/>
      <c r="G1300" s="2"/>
      <c r="H1300" s="24"/>
      <c r="I1300" s="26"/>
      <c r="L1300" s="13"/>
      <c r="O1300" s="116"/>
      <c r="P1300" s="133"/>
      <c r="Q1300" s="133"/>
      <c r="R1300" s="3"/>
      <c r="S1300" s="3"/>
    </row>
    <row r="1301" spans="6:19" s="1" customFormat="1" x14ac:dyDescent="0.2">
      <c r="F1301" s="2"/>
      <c r="G1301" s="2"/>
      <c r="H1301" s="24"/>
      <c r="I1301" s="26"/>
      <c r="L1301" s="13"/>
      <c r="O1301" s="116"/>
      <c r="P1301" s="133"/>
      <c r="Q1301" s="133"/>
      <c r="R1301" s="3"/>
      <c r="S1301" s="3"/>
    </row>
    <row r="1302" spans="6:19" s="1" customFormat="1" x14ac:dyDescent="0.2">
      <c r="F1302" s="2"/>
      <c r="G1302" s="2"/>
      <c r="H1302" s="24"/>
      <c r="I1302" s="26"/>
      <c r="L1302" s="13"/>
      <c r="O1302" s="116"/>
      <c r="P1302" s="133"/>
      <c r="Q1302" s="133"/>
      <c r="R1302" s="3"/>
      <c r="S1302" s="3"/>
    </row>
    <row r="1303" spans="6:19" s="1" customFormat="1" x14ac:dyDescent="0.2">
      <c r="F1303" s="2"/>
      <c r="G1303" s="2"/>
      <c r="H1303" s="24"/>
      <c r="I1303" s="26"/>
      <c r="L1303" s="13"/>
      <c r="O1303" s="116"/>
      <c r="P1303" s="133"/>
      <c r="Q1303" s="133"/>
      <c r="R1303" s="3"/>
      <c r="S1303" s="3"/>
    </row>
    <row r="1304" spans="6:19" s="1" customFormat="1" x14ac:dyDescent="0.2">
      <c r="F1304" s="2"/>
      <c r="G1304" s="2"/>
      <c r="H1304" s="24"/>
      <c r="I1304" s="26"/>
      <c r="L1304" s="13"/>
      <c r="O1304" s="116"/>
      <c r="P1304" s="133"/>
      <c r="Q1304" s="133"/>
      <c r="R1304" s="3"/>
      <c r="S1304" s="3"/>
    </row>
    <row r="1305" spans="6:19" s="1" customFormat="1" x14ac:dyDescent="0.2">
      <c r="F1305" s="2"/>
      <c r="G1305" s="2"/>
      <c r="H1305" s="24"/>
      <c r="I1305" s="26"/>
      <c r="L1305" s="13"/>
      <c r="O1305" s="116"/>
      <c r="P1305" s="133"/>
      <c r="Q1305" s="133"/>
      <c r="R1305" s="3"/>
      <c r="S1305" s="3"/>
    </row>
    <row r="1306" spans="6:19" s="1" customFormat="1" x14ac:dyDescent="0.2">
      <c r="F1306" s="2"/>
      <c r="G1306" s="2"/>
      <c r="H1306" s="24"/>
      <c r="I1306" s="26"/>
      <c r="L1306" s="13"/>
      <c r="O1306" s="116"/>
      <c r="P1306" s="133"/>
      <c r="Q1306" s="133"/>
      <c r="R1306" s="3"/>
      <c r="S1306" s="3"/>
    </row>
    <row r="1307" spans="6:19" s="1" customFormat="1" x14ac:dyDescent="0.2">
      <c r="F1307" s="2"/>
      <c r="G1307" s="2"/>
      <c r="H1307" s="24"/>
      <c r="I1307" s="26"/>
      <c r="L1307" s="13"/>
      <c r="O1307" s="116"/>
      <c r="P1307" s="133"/>
      <c r="Q1307" s="133"/>
      <c r="R1307" s="3"/>
      <c r="S1307" s="3"/>
    </row>
    <row r="1308" spans="6:19" s="1" customFormat="1" x14ac:dyDescent="0.2">
      <c r="F1308" s="2"/>
      <c r="G1308" s="2"/>
      <c r="H1308" s="24"/>
      <c r="I1308" s="26"/>
      <c r="L1308" s="13"/>
      <c r="O1308" s="116"/>
      <c r="P1308" s="133"/>
      <c r="Q1308" s="133"/>
      <c r="R1308" s="3"/>
      <c r="S1308" s="3"/>
    </row>
    <row r="1309" spans="6:19" s="1" customFormat="1" x14ac:dyDescent="0.2">
      <c r="F1309" s="2"/>
      <c r="G1309" s="2"/>
      <c r="H1309" s="24"/>
      <c r="I1309" s="26"/>
      <c r="L1309" s="13"/>
      <c r="O1309" s="116"/>
      <c r="P1309" s="133"/>
      <c r="Q1309" s="133"/>
      <c r="R1309" s="3"/>
      <c r="S1309" s="3"/>
    </row>
    <row r="1310" spans="6:19" s="1" customFormat="1" x14ac:dyDescent="0.2">
      <c r="F1310" s="2"/>
      <c r="G1310" s="2"/>
      <c r="H1310" s="24"/>
      <c r="I1310" s="26"/>
      <c r="L1310" s="13"/>
      <c r="O1310" s="116"/>
      <c r="P1310" s="133"/>
      <c r="Q1310" s="133"/>
      <c r="R1310" s="3"/>
      <c r="S1310" s="3"/>
    </row>
    <row r="1311" spans="6:19" s="1" customFormat="1" x14ac:dyDescent="0.2">
      <c r="F1311" s="2"/>
      <c r="G1311" s="2"/>
      <c r="H1311" s="24"/>
      <c r="I1311" s="26"/>
      <c r="L1311" s="13"/>
      <c r="O1311" s="116"/>
      <c r="P1311" s="133"/>
      <c r="Q1311" s="133"/>
      <c r="R1311" s="3"/>
      <c r="S1311" s="3"/>
    </row>
    <row r="1312" spans="6:19" s="1" customFormat="1" x14ac:dyDescent="0.2">
      <c r="F1312" s="2"/>
      <c r="G1312" s="2"/>
      <c r="H1312" s="24"/>
      <c r="I1312" s="26"/>
      <c r="L1312" s="13"/>
      <c r="O1312" s="116"/>
      <c r="P1312" s="133"/>
      <c r="Q1312" s="133"/>
      <c r="R1312" s="3"/>
      <c r="S1312" s="3"/>
    </row>
    <row r="1313" spans="6:19" s="1" customFormat="1" x14ac:dyDescent="0.2">
      <c r="F1313" s="2"/>
      <c r="G1313" s="2"/>
      <c r="H1313" s="24"/>
      <c r="I1313" s="26"/>
      <c r="L1313" s="13"/>
      <c r="O1313" s="116"/>
      <c r="P1313" s="133"/>
      <c r="Q1313" s="133"/>
      <c r="R1313" s="3"/>
      <c r="S1313" s="3"/>
    </row>
    <row r="1314" spans="6:19" s="1" customFormat="1" x14ac:dyDescent="0.2">
      <c r="F1314" s="2"/>
      <c r="G1314" s="2"/>
      <c r="H1314" s="24"/>
      <c r="I1314" s="26"/>
      <c r="L1314" s="13"/>
      <c r="O1314" s="116"/>
      <c r="P1314" s="133"/>
      <c r="Q1314" s="133"/>
      <c r="R1314" s="3"/>
      <c r="S1314" s="3"/>
    </row>
    <row r="1315" spans="6:19" s="1" customFormat="1" x14ac:dyDescent="0.2">
      <c r="F1315" s="2"/>
      <c r="G1315" s="2"/>
      <c r="H1315" s="24"/>
      <c r="I1315" s="26"/>
      <c r="L1315" s="13"/>
      <c r="O1315" s="116"/>
      <c r="P1315" s="133"/>
      <c r="Q1315" s="133"/>
      <c r="R1315" s="3"/>
      <c r="S1315" s="3"/>
    </row>
    <row r="1316" spans="6:19" s="1" customFormat="1" x14ac:dyDescent="0.2">
      <c r="F1316" s="2"/>
      <c r="G1316" s="2"/>
      <c r="H1316" s="24"/>
      <c r="I1316" s="26"/>
      <c r="L1316" s="13"/>
      <c r="O1316" s="116"/>
      <c r="P1316" s="133"/>
      <c r="Q1316" s="133"/>
      <c r="R1316" s="3"/>
      <c r="S1316" s="3"/>
    </row>
    <row r="1317" spans="6:19" s="1" customFormat="1" x14ac:dyDescent="0.2">
      <c r="F1317" s="2"/>
      <c r="G1317" s="2"/>
      <c r="H1317" s="24"/>
      <c r="I1317" s="26"/>
      <c r="L1317" s="13"/>
      <c r="O1317" s="116"/>
      <c r="P1317" s="133"/>
      <c r="Q1317" s="133"/>
      <c r="R1317" s="3"/>
      <c r="S1317" s="3"/>
    </row>
    <row r="1318" spans="6:19" s="1" customFormat="1" x14ac:dyDescent="0.2">
      <c r="F1318" s="2"/>
      <c r="G1318" s="2"/>
      <c r="H1318" s="24"/>
      <c r="I1318" s="26"/>
      <c r="L1318" s="13"/>
      <c r="O1318" s="116"/>
      <c r="P1318" s="133"/>
      <c r="Q1318" s="133"/>
      <c r="R1318" s="3"/>
      <c r="S1318" s="3"/>
    </row>
    <row r="1319" spans="6:19" s="1" customFormat="1" x14ac:dyDescent="0.2">
      <c r="F1319" s="2"/>
      <c r="G1319" s="2"/>
      <c r="H1319" s="24"/>
      <c r="I1319" s="26"/>
      <c r="L1319" s="13"/>
      <c r="O1319" s="116"/>
      <c r="P1319" s="133"/>
      <c r="Q1319" s="133"/>
      <c r="R1319" s="3"/>
      <c r="S1319" s="3"/>
    </row>
    <row r="1320" spans="6:19" s="1" customFormat="1" x14ac:dyDescent="0.2">
      <c r="F1320" s="2"/>
      <c r="G1320" s="2"/>
      <c r="H1320" s="24"/>
      <c r="I1320" s="26"/>
      <c r="L1320" s="13"/>
      <c r="O1320" s="116"/>
      <c r="P1320" s="133"/>
      <c r="Q1320" s="133"/>
      <c r="R1320" s="3"/>
      <c r="S1320" s="3"/>
    </row>
    <row r="1321" spans="6:19" s="1" customFormat="1" x14ac:dyDescent="0.2">
      <c r="F1321" s="2"/>
      <c r="G1321" s="2"/>
      <c r="H1321" s="24"/>
      <c r="I1321" s="26"/>
      <c r="L1321" s="13"/>
      <c r="O1321" s="116"/>
      <c r="P1321" s="133"/>
      <c r="Q1321" s="133"/>
      <c r="R1321" s="3"/>
      <c r="S1321" s="3"/>
    </row>
    <row r="1322" spans="6:19" s="1" customFormat="1" x14ac:dyDescent="0.2">
      <c r="F1322" s="2"/>
      <c r="G1322" s="2"/>
      <c r="H1322" s="24"/>
      <c r="I1322" s="26"/>
      <c r="L1322" s="13"/>
      <c r="O1322" s="116"/>
      <c r="P1322" s="133"/>
      <c r="Q1322" s="133"/>
      <c r="R1322" s="3"/>
      <c r="S1322" s="3"/>
    </row>
    <row r="1323" spans="6:19" s="1" customFormat="1" x14ac:dyDescent="0.2">
      <c r="F1323" s="2"/>
      <c r="G1323" s="2"/>
      <c r="H1323" s="24"/>
      <c r="I1323" s="26"/>
      <c r="L1323" s="13"/>
      <c r="O1323" s="116"/>
      <c r="P1323" s="133"/>
      <c r="Q1323" s="133"/>
      <c r="R1323" s="3"/>
      <c r="S1323" s="3"/>
    </row>
    <row r="1324" spans="6:19" s="1" customFormat="1" x14ac:dyDescent="0.2">
      <c r="F1324" s="2"/>
      <c r="G1324" s="2"/>
      <c r="H1324" s="24"/>
      <c r="I1324" s="26"/>
      <c r="L1324" s="13"/>
      <c r="O1324" s="116"/>
      <c r="P1324" s="133"/>
      <c r="Q1324" s="133"/>
      <c r="R1324" s="3"/>
      <c r="S1324" s="3"/>
    </row>
    <row r="1325" spans="6:19" s="1" customFormat="1" x14ac:dyDescent="0.2">
      <c r="F1325" s="2"/>
      <c r="G1325" s="2"/>
      <c r="H1325" s="24"/>
      <c r="I1325" s="26"/>
      <c r="L1325" s="13"/>
      <c r="O1325" s="116"/>
      <c r="P1325" s="133"/>
      <c r="Q1325" s="133"/>
      <c r="R1325" s="3"/>
      <c r="S1325" s="3"/>
    </row>
    <row r="1326" spans="6:19" s="1" customFormat="1" x14ac:dyDescent="0.2">
      <c r="F1326" s="2"/>
      <c r="G1326" s="2"/>
      <c r="H1326" s="24"/>
      <c r="I1326" s="26"/>
      <c r="L1326" s="13"/>
      <c r="O1326" s="116"/>
      <c r="P1326" s="133"/>
      <c r="Q1326" s="133"/>
      <c r="R1326" s="3"/>
      <c r="S1326" s="3"/>
    </row>
    <row r="1327" spans="6:19" s="1" customFormat="1" x14ac:dyDescent="0.2">
      <c r="F1327" s="2"/>
      <c r="G1327" s="2"/>
      <c r="H1327" s="24"/>
      <c r="I1327" s="26"/>
      <c r="L1327" s="13"/>
      <c r="O1327" s="116"/>
      <c r="P1327" s="133"/>
      <c r="Q1327" s="133"/>
      <c r="R1327" s="3"/>
      <c r="S1327" s="3"/>
    </row>
    <row r="1328" spans="6:19" s="1" customFormat="1" x14ac:dyDescent="0.2">
      <c r="F1328" s="2"/>
      <c r="G1328" s="2"/>
      <c r="H1328" s="24"/>
      <c r="I1328" s="26"/>
      <c r="L1328" s="13"/>
      <c r="O1328" s="116"/>
      <c r="P1328" s="133"/>
      <c r="Q1328" s="133"/>
      <c r="R1328" s="3"/>
      <c r="S1328" s="3"/>
    </row>
    <row r="1329" spans="6:19" s="1" customFormat="1" x14ac:dyDescent="0.2">
      <c r="F1329" s="2"/>
      <c r="G1329" s="2"/>
      <c r="H1329" s="24"/>
      <c r="I1329" s="26"/>
      <c r="L1329" s="13"/>
      <c r="O1329" s="116"/>
      <c r="P1329" s="133"/>
      <c r="Q1329" s="133"/>
      <c r="R1329" s="3"/>
      <c r="S1329" s="3"/>
    </row>
    <row r="1330" spans="6:19" s="1" customFormat="1" x14ac:dyDescent="0.2">
      <c r="F1330" s="2"/>
      <c r="G1330" s="2"/>
      <c r="H1330" s="24"/>
      <c r="I1330" s="26"/>
      <c r="L1330" s="13"/>
      <c r="O1330" s="116"/>
      <c r="P1330" s="133"/>
      <c r="Q1330" s="133"/>
      <c r="R1330" s="3"/>
      <c r="S1330" s="3"/>
    </row>
    <row r="1331" spans="6:19" s="1" customFormat="1" x14ac:dyDescent="0.2">
      <c r="F1331" s="2"/>
      <c r="G1331" s="2"/>
      <c r="H1331" s="24"/>
      <c r="I1331" s="26"/>
      <c r="L1331" s="13"/>
      <c r="O1331" s="116"/>
      <c r="P1331" s="133"/>
      <c r="Q1331" s="133"/>
      <c r="R1331" s="3"/>
      <c r="S1331" s="3"/>
    </row>
    <row r="1332" spans="6:19" s="1" customFormat="1" x14ac:dyDescent="0.2">
      <c r="F1332" s="2"/>
      <c r="G1332" s="2"/>
      <c r="H1332" s="24"/>
      <c r="I1332" s="26"/>
      <c r="L1332" s="13"/>
      <c r="O1332" s="116"/>
      <c r="P1332" s="133"/>
      <c r="Q1332" s="133"/>
      <c r="R1332" s="3"/>
      <c r="S1332" s="3"/>
    </row>
    <row r="1333" spans="6:19" s="1" customFormat="1" x14ac:dyDescent="0.2">
      <c r="F1333" s="2"/>
      <c r="G1333" s="2"/>
      <c r="H1333" s="24"/>
      <c r="I1333" s="26"/>
      <c r="L1333" s="13"/>
      <c r="O1333" s="116"/>
      <c r="P1333" s="133"/>
      <c r="Q1333" s="133"/>
      <c r="R1333" s="3"/>
      <c r="S1333" s="3"/>
    </row>
    <row r="1334" spans="6:19" s="1" customFormat="1" x14ac:dyDescent="0.2">
      <c r="F1334" s="2"/>
      <c r="G1334" s="2"/>
      <c r="H1334" s="24"/>
      <c r="I1334" s="26"/>
      <c r="L1334" s="13"/>
      <c r="O1334" s="116"/>
      <c r="P1334" s="133"/>
      <c r="Q1334" s="133"/>
      <c r="R1334" s="3"/>
      <c r="S1334" s="3"/>
    </row>
    <row r="1335" spans="6:19" s="1" customFormat="1" x14ac:dyDescent="0.2">
      <c r="F1335" s="2"/>
      <c r="G1335" s="2"/>
      <c r="H1335" s="24"/>
      <c r="I1335" s="26"/>
      <c r="L1335" s="13"/>
      <c r="O1335" s="116"/>
      <c r="P1335" s="133"/>
      <c r="Q1335" s="133"/>
      <c r="R1335" s="3"/>
      <c r="S1335" s="3"/>
    </row>
    <row r="1336" spans="6:19" s="1" customFormat="1" x14ac:dyDescent="0.2">
      <c r="F1336" s="2"/>
      <c r="G1336" s="2"/>
      <c r="H1336" s="24"/>
      <c r="I1336" s="26"/>
      <c r="L1336" s="13"/>
      <c r="O1336" s="116"/>
      <c r="P1336" s="133"/>
      <c r="Q1336" s="133"/>
      <c r="R1336" s="3"/>
      <c r="S1336" s="3"/>
    </row>
    <row r="1337" spans="6:19" s="1" customFormat="1" x14ac:dyDescent="0.2">
      <c r="F1337" s="2"/>
      <c r="G1337" s="2"/>
      <c r="H1337" s="24"/>
      <c r="I1337" s="26"/>
      <c r="L1337" s="13"/>
      <c r="O1337" s="116"/>
      <c r="P1337" s="133"/>
      <c r="Q1337" s="133"/>
      <c r="R1337" s="3"/>
      <c r="S1337" s="3"/>
    </row>
    <row r="1338" spans="6:19" s="1" customFormat="1" x14ac:dyDescent="0.2">
      <c r="F1338" s="2"/>
      <c r="G1338" s="2"/>
      <c r="H1338" s="24"/>
      <c r="I1338" s="26"/>
      <c r="L1338" s="13"/>
      <c r="O1338" s="116"/>
      <c r="P1338" s="133"/>
      <c r="Q1338" s="133"/>
      <c r="R1338" s="3"/>
      <c r="S1338" s="3"/>
    </row>
    <row r="1339" spans="6:19" s="1" customFormat="1" x14ac:dyDescent="0.2">
      <c r="F1339" s="2"/>
      <c r="G1339" s="2"/>
      <c r="H1339" s="24"/>
      <c r="I1339" s="26"/>
      <c r="L1339" s="13"/>
      <c r="O1339" s="116"/>
      <c r="P1339" s="133"/>
      <c r="Q1339" s="133"/>
      <c r="R1339" s="3"/>
      <c r="S1339" s="3"/>
    </row>
    <row r="1340" spans="6:19" s="1" customFormat="1" x14ac:dyDescent="0.2">
      <c r="F1340" s="2"/>
      <c r="G1340" s="2"/>
      <c r="H1340" s="24"/>
      <c r="I1340" s="26"/>
      <c r="L1340" s="13"/>
      <c r="O1340" s="116"/>
      <c r="P1340" s="133"/>
      <c r="Q1340" s="133"/>
      <c r="R1340" s="3"/>
      <c r="S1340" s="3"/>
    </row>
    <row r="1341" spans="6:19" s="1" customFormat="1" x14ac:dyDescent="0.2">
      <c r="F1341" s="2"/>
      <c r="G1341" s="2"/>
      <c r="H1341" s="24"/>
      <c r="I1341" s="26"/>
      <c r="L1341" s="13"/>
      <c r="O1341" s="116"/>
      <c r="P1341" s="133"/>
      <c r="Q1341" s="133"/>
      <c r="R1341" s="3"/>
      <c r="S1341" s="3"/>
    </row>
    <row r="1342" spans="6:19" s="1" customFormat="1" x14ac:dyDescent="0.2">
      <c r="F1342" s="2"/>
      <c r="G1342" s="2"/>
      <c r="H1342" s="24"/>
      <c r="I1342" s="26"/>
      <c r="L1342" s="13"/>
      <c r="O1342" s="116"/>
      <c r="P1342" s="133"/>
      <c r="Q1342" s="133"/>
      <c r="R1342" s="3"/>
      <c r="S1342" s="3"/>
    </row>
    <row r="1343" spans="6:19" s="1" customFormat="1" x14ac:dyDescent="0.2">
      <c r="F1343" s="2"/>
      <c r="G1343" s="2"/>
      <c r="H1343" s="24"/>
      <c r="I1343" s="26"/>
      <c r="L1343" s="13"/>
      <c r="O1343" s="116"/>
      <c r="P1343" s="133"/>
      <c r="Q1343" s="133"/>
      <c r="R1343" s="3"/>
      <c r="S1343" s="3"/>
    </row>
    <row r="1344" spans="6:19" s="1" customFormat="1" x14ac:dyDescent="0.2">
      <c r="F1344" s="2"/>
      <c r="G1344" s="2"/>
      <c r="H1344" s="24"/>
      <c r="I1344" s="26"/>
      <c r="L1344" s="13"/>
      <c r="O1344" s="116"/>
      <c r="P1344" s="133"/>
      <c r="Q1344" s="133"/>
      <c r="R1344" s="3"/>
      <c r="S1344" s="3"/>
    </row>
    <row r="1345" spans="6:19" s="1" customFormat="1" x14ac:dyDescent="0.2">
      <c r="F1345" s="2"/>
      <c r="G1345" s="2"/>
      <c r="H1345" s="24"/>
      <c r="I1345" s="26"/>
      <c r="L1345" s="13"/>
      <c r="O1345" s="116"/>
      <c r="P1345" s="133"/>
      <c r="Q1345" s="133"/>
      <c r="R1345" s="3"/>
      <c r="S1345" s="3"/>
    </row>
    <row r="1346" spans="6:19" s="1" customFormat="1" x14ac:dyDescent="0.2">
      <c r="F1346" s="2"/>
      <c r="G1346" s="2"/>
      <c r="H1346" s="24"/>
      <c r="I1346" s="26"/>
      <c r="L1346" s="13"/>
      <c r="O1346" s="116"/>
      <c r="P1346" s="133"/>
      <c r="Q1346" s="133"/>
      <c r="R1346" s="3"/>
      <c r="S1346" s="3"/>
    </row>
    <row r="1347" spans="6:19" s="1" customFormat="1" x14ac:dyDescent="0.2">
      <c r="F1347" s="2"/>
      <c r="G1347" s="2"/>
      <c r="H1347" s="24"/>
      <c r="I1347" s="26"/>
      <c r="L1347" s="13"/>
      <c r="O1347" s="116"/>
      <c r="P1347" s="133"/>
      <c r="Q1347" s="133"/>
      <c r="R1347" s="3"/>
      <c r="S1347" s="3"/>
    </row>
    <row r="1348" spans="6:19" s="1" customFormat="1" x14ac:dyDescent="0.2">
      <c r="F1348" s="2"/>
      <c r="G1348" s="2"/>
      <c r="H1348" s="24"/>
      <c r="I1348" s="26"/>
      <c r="L1348" s="13"/>
      <c r="O1348" s="116"/>
      <c r="P1348" s="133"/>
      <c r="Q1348" s="133"/>
      <c r="R1348" s="3"/>
      <c r="S1348" s="3"/>
    </row>
    <row r="1349" spans="6:19" s="1" customFormat="1" x14ac:dyDescent="0.2">
      <c r="F1349" s="2"/>
      <c r="G1349" s="2"/>
      <c r="H1349" s="24"/>
      <c r="I1349" s="26"/>
      <c r="L1349" s="13"/>
      <c r="O1349" s="116"/>
      <c r="P1349" s="133"/>
      <c r="Q1349" s="133"/>
      <c r="R1349" s="3"/>
      <c r="S1349" s="3"/>
    </row>
    <row r="1350" spans="6:19" s="1" customFormat="1" x14ac:dyDescent="0.2">
      <c r="F1350" s="2"/>
      <c r="G1350" s="2"/>
      <c r="H1350" s="24"/>
      <c r="I1350" s="26"/>
      <c r="L1350" s="13"/>
      <c r="O1350" s="116"/>
      <c r="P1350" s="133"/>
      <c r="Q1350" s="133"/>
      <c r="R1350" s="3"/>
      <c r="S1350" s="3"/>
    </row>
    <row r="1351" spans="6:19" s="1" customFormat="1" x14ac:dyDescent="0.2">
      <c r="F1351" s="2"/>
      <c r="G1351" s="2"/>
      <c r="H1351" s="24"/>
      <c r="I1351" s="26"/>
      <c r="L1351" s="13"/>
      <c r="O1351" s="116"/>
      <c r="P1351" s="133"/>
      <c r="Q1351" s="133"/>
      <c r="R1351" s="3"/>
      <c r="S1351" s="3"/>
    </row>
    <row r="1352" spans="6:19" s="1" customFormat="1" x14ac:dyDescent="0.2">
      <c r="F1352" s="2"/>
      <c r="G1352" s="2"/>
      <c r="H1352" s="24"/>
      <c r="I1352" s="26"/>
      <c r="L1352" s="13"/>
      <c r="O1352" s="116"/>
      <c r="P1352" s="133"/>
      <c r="Q1352" s="133"/>
      <c r="R1352" s="3"/>
      <c r="S1352" s="3"/>
    </row>
    <row r="1353" spans="6:19" s="1" customFormat="1" x14ac:dyDescent="0.2">
      <c r="F1353" s="2"/>
      <c r="G1353" s="2"/>
      <c r="H1353" s="24"/>
      <c r="I1353" s="26"/>
      <c r="L1353" s="13"/>
      <c r="O1353" s="116"/>
      <c r="P1353" s="133"/>
      <c r="Q1353" s="133"/>
      <c r="R1353" s="3"/>
      <c r="S1353" s="3"/>
    </row>
    <row r="1354" spans="6:19" s="1" customFormat="1" x14ac:dyDescent="0.2">
      <c r="F1354" s="2"/>
      <c r="G1354" s="2"/>
      <c r="H1354" s="24"/>
      <c r="I1354" s="26"/>
      <c r="L1354" s="13"/>
      <c r="O1354" s="116"/>
      <c r="P1354" s="133"/>
      <c r="Q1354" s="133"/>
      <c r="R1354" s="3"/>
      <c r="S1354" s="3"/>
    </row>
    <row r="1355" spans="6:19" s="1" customFormat="1" x14ac:dyDescent="0.2">
      <c r="F1355" s="2"/>
      <c r="G1355" s="2"/>
      <c r="H1355" s="24"/>
      <c r="I1355" s="26"/>
      <c r="L1355" s="13"/>
      <c r="O1355" s="116"/>
      <c r="P1355" s="133"/>
      <c r="Q1355" s="133"/>
      <c r="R1355" s="3"/>
      <c r="S1355" s="3"/>
    </row>
    <row r="1356" spans="6:19" s="1" customFormat="1" x14ac:dyDescent="0.2">
      <c r="F1356" s="2"/>
      <c r="G1356" s="2"/>
      <c r="H1356" s="24"/>
      <c r="I1356" s="26"/>
      <c r="L1356" s="13"/>
      <c r="O1356" s="116"/>
      <c r="P1356" s="133"/>
      <c r="Q1356" s="133"/>
      <c r="R1356" s="3"/>
      <c r="S1356" s="3"/>
    </row>
    <row r="1357" spans="6:19" s="1" customFormat="1" x14ac:dyDescent="0.2">
      <c r="F1357" s="2"/>
      <c r="G1357" s="2"/>
      <c r="H1357" s="24"/>
      <c r="I1357" s="26"/>
      <c r="L1357" s="13"/>
      <c r="O1357" s="116"/>
      <c r="P1357" s="133"/>
      <c r="Q1357" s="133"/>
      <c r="R1357" s="3"/>
      <c r="S1357" s="3"/>
    </row>
    <row r="1358" spans="6:19" s="1" customFormat="1" x14ac:dyDescent="0.2">
      <c r="F1358" s="2"/>
      <c r="G1358" s="2"/>
      <c r="H1358" s="24"/>
      <c r="I1358" s="26"/>
      <c r="L1358" s="13"/>
      <c r="O1358" s="116"/>
      <c r="P1358" s="133"/>
      <c r="Q1358" s="133"/>
      <c r="R1358" s="3"/>
      <c r="S1358" s="3"/>
    </row>
    <row r="1359" spans="6:19" s="1" customFormat="1" x14ac:dyDescent="0.2">
      <c r="F1359" s="2"/>
      <c r="G1359" s="2"/>
      <c r="H1359" s="24"/>
      <c r="I1359" s="26"/>
      <c r="L1359" s="13"/>
      <c r="O1359" s="116"/>
      <c r="P1359" s="133"/>
      <c r="Q1359" s="133"/>
      <c r="R1359" s="3"/>
      <c r="S1359" s="3"/>
    </row>
    <row r="1360" spans="6:19" s="1" customFormat="1" x14ac:dyDescent="0.2">
      <c r="F1360" s="2"/>
      <c r="G1360" s="2"/>
      <c r="H1360" s="24"/>
      <c r="I1360" s="26"/>
      <c r="L1360" s="13"/>
      <c r="O1360" s="116"/>
      <c r="P1360" s="133"/>
      <c r="Q1360" s="133"/>
      <c r="R1360" s="3"/>
      <c r="S1360" s="3"/>
    </row>
    <row r="1361" spans="6:19" s="1" customFormat="1" x14ac:dyDescent="0.2">
      <c r="F1361" s="2"/>
      <c r="G1361" s="2"/>
      <c r="H1361" s="24"/>
      <c r="I1361" s="26"/>
      <c r="L1361" s="13"/>
      <c r="O1361" s="116"/>
      <c r="P1361" s="133"/>
      <c r="Q1361" s="133"/>
      <c r="R1361" s="3"/>
      <c r="S1361" s="3"/>
    </row>
    <row r="1362" spans="6:19" s="1" customFormat="1" x14ac:dyDescent="0.2">
      <c r="F1362" s="2"/>
      <c r="G1362" s="2"/>
      <c r="H1362" s="24"/>
      <c r="I1362" s="26"/>
      <c r="L1362" s="13"/>
      <c r="O1362" s="116"/>
      <c r="P1362" s="133"/>
      <c r="Q1362" s="133"/>
      <c r="R1362" s="3"/>
      <c r="S1362" s="3"/>
    </row>
    <row r="1363" spans="6:19" s="1" customFormat="1" x14ac:dyDescent="0.2">
      <c r="F1363" s="2"/>
      <c r="G1363" s="2"/>
      <c r="H1363" s="24"/>
      <c r="I1363" s="26"/>
      <c r="L1363" s="13"/>
      <c r="O1363" s="116"/>
      <c r="P1363" s="133"/>
      <c r="Q1363" s="133"/>
      <c r="R1363" s="3"/>
      <c r="S1363" s="3"/>
    </row>
    <row r="1364" spans="6:19" s="1" customFormat="1" x14ac:dyDescent="0.2">
      <c r="F1364" s="2"/>
      <c r="G1364" s="2"/>
      <c r="H1364" s="24"/>
      <c r="I1364" s="26"/>
      <c r="L1364" s="13"/>
      <c r="O1364" s="116"/>
      <c r="P1364" s="133"/>
      <c r="Q1364" s="133"/>
      <c r="R1364" s="3"/>
      <c r="S1364" s="3"/>
    </row>
    <row r="1365" spans="6:19" s="1" customFormat="1" x14ac:dyDescent="0.2">
      <c r="F1365" s="2"/>
      <c r="G1365" s="2"/>
      <c r="H1365" s="24"/>
      <c r="I1365" s="26"/>
      <c r="L1365" s="13"/>
      <c r="O1365" s="116"/>
      <c r="P1365" s="133"/>
      <c r="Q1365" s="133"/>
      <c r="R1365" s="3"/>
      <c r="S1365" s="3"/>
    </row>
    <row r="1366" spans="6:19" s="1" customFormat="1" x14ac:dyDescent="0.2">
      <c r="F1366" s="2"/>
      <c r="G1366" s="2"/>
      <c r="H1366" s="24"/>
      <c r="I1366" s="26"/>
      <c r="L1366" s="13"/>
      <c r="O1366" s="116"/>
      <c r="P1366" s="133"/>
      <c r="Q1366" s="133"/>
      <c r="R1366" s="3"/>
      <c r="S1366" s="3"/>
    </row>
    <row r="1367" spans="6:19" s="1" customFormat="1" x14ac:dyDescent="0.2">
      <c r="F1367" s="2"/>
      <c r="G1367" s="2"/>
      <c r="H1367" s="24"/>
      <c r="I1367" s="26"/>
      <c r="L1367" s="13"/>
      <c r="O1367" s="116"/>
      <c r="P1367" s="133"/>
      <c r="Q1367" s="133"/>
      <c r="R1367" s="3"/>
      <c r="S1367" s="3"/>
    </row>
    <row r="1368" spans="6:19" s="1" customFormat="1" x14ac:dyDescent="0.2">
      <c r="F1368" s="2"/>
      <c r="G1368" s="2"/>
      <c r="H1368" s="24"/>
      <c r="I1368" s="26"/>
      <c r="L1368" s="13"/>
      <c r="O1368" s="116"/>
      <c r="P1368" s="133"/>
      <c r="Q1368" s="133"/>
      <c r="R1368" s="3"/>
      <c r="S1368" s="3"/>
    </row>
    <row r="1369" spans="6:19" s="1" customFormat="1" x14ac:dyDescent="0.2">
      <c r="F1369" s="2"/>
      <c r="G1369" s="2"/>
      <c r="H1369" s="24"/>
      <c r="I1369" s="26"/>
      <c r="L1369" s="13"/>
      <c r="O1369" s="116"/>
      <c r="P1369" s="133"/>
      <c r="Q1369" s="133"/>
      <c r="R1369" s="3"/>
      <c r="S1369" s="3"/>
    </row>
    <row r="1370" spans="6:19" s="1" customFormat="1" x14ac:dyDescent="0.2">
      <c r="F1370" s="2"/>
      <c r="G1370" s="2"/>
      <c r="H1370" s="24"/>
      <c r="I1370" s="26"/>
      <c r="L1370" s="13"/>
      <c r="O1370" s="116"/>
      <c r="P1370" s="133"/>
      <c r="Q1370" s="133"/>
      <c r="R1370" s="3"/>
      <c r="S1370" s="3"/>
    </row>
    <row r="1371" spans="6:19" s="1" customFormat="1" x14ac:dyDescent="0.2">
      <c r="F1371" s="2"/>
      <c r="G1371" s="2"/>
      <c r="H1371" s="24"/>
      <c r="I1371" s="26"/>
      <c r="L1371" s="13"/>
      <c r="O1371" s="116"/>
      <c r="P1371" s="133"/>
      <c r="Q1371" s="133"/>
      <c r="R1371" s="3"/>
      <c r="S1371" s="3"/>
    </row>
    <row r="1372" spans="6:19" s="1" customFormat="1" x14ac:dyDescent="0.2">
      <c r="F1372" s="2"/>
      <c r="G1372" s="2"/>
      <c r="H1372" s="24"/>
      <c r="I1372" s="26"/>
      <c r="L1372" s="13"/>
      <c r="O1372" s="116"/>
      <c r="P1372" s="133"/>
      <c r="Q1372" s="133"/>
      <c r="R1372" s="3"/>
      <c r="S1372" s="3"/>
    </row>
    <row r="1373" spans="6:19" s="1" customFormat="1" x14ac:dyDescent="0.2">
      <c r="F1373" s="2"/>
      <c r="G1373" s="2"/>
      <c r="H1373" s="24"/>
      <c r="I1373" s="26"/>
      <c r="L1373" s="13"/>
      <c r="O1373" s="116"/>
      <c r="P1373" s="133"/>
      <c r="Q1373" s="133"/>
      <c r="R1373" s="3"/>
      <c r="S1373" s="3"/>
    </row>
    <row r="1374" spans="6:19" s="1" customFormat="1" x14ac:dyDescent="0.2">
      <c r="F1374" s="2"/>
      <c r="G1374" s="2"/>
      <c r="H1374" s="24"/>
      <c r="I1374" s="26"/>
      <c r="L1374" s="13"/>
      <c r="O1374" s="116"/>
      <c r="P1374" s="133"/>
      <c r="Q1374" s="133"/>
      <c r="R1374" s="3"/>
      <c r="S1374" s="3"/>
    </row>
    <row r="1375" spans="6:19" s="1" customFormat="1" x14ac:dyDescent="0.2">
      <c r="F1375" s="2"/>
      <c r="G1375" s="2"/>
      <c r="H1375" s="24"/>
      <c r="I1375" s="26"/>
      <c r="L1375" s="13"/>
      <c r="O1375" s="116"/>
      <c r="P1375" s="133"/>
      <c r="Q1375" s="133"/>
      <c r="R1375" s="3"/>
      <c r="S1375" s="3"/>
    </row>
    <row r="1376" spans="6:19" s="1" customFormat="1" x14ac:dyDescent="0.2">
      <c r="F1376" s="2"/>
      <c r="G1376" s="2"/>
      <c r="H1376" s="24"/>
      <c r="I1376" s="26"/>
      <c r="L1376" s="13"/>
      <c r="O1376" s="116"/>
      <c r="P1376" s="133"/>
      <c r="Q1376" s="133"/>
      <c r="R1376" s="3"/>
      <c r="S1376" s="3"/>
    </row>
    <row r="1377" spans="6:19" s="1" customFormat="1" x14ac:dyDescent="0.2">
      <c r="F1377" s="2"/>
      <c r="G1377" s="2"/>
      <c r="H1377" s="24"/>
      <c r="I1377" s="26"/>
      <c r="L1377" s="13"/>
      <c r="O1377" s="116"/>
      <c r="P1377" s="133"/>
      <c r="Q1377" s="133"/>
      <c r="R1377" s="3"/>
      <c r="S1377" s="3"/>
    </row>
    <row r="1378" spans="6:19" s="1" customFormat="1" x14ac:dyDescent="0.2">
      <c r="F1378" s="2"/>
      <c r="G1378" s="2"/>
      <c r="H1378" s="24"/>
      <c r="I1378" s="26"/>
      <c r="L1378" s="13"/>
      <c r="O1378" s="116"/>
      <c r="P1378" s="133"/>
      <c r="Q1378" s="133"/>
      <c r="R1378" s="3"/>
      <c r="S1378" s="3"/>
    </row>
    <row r="1379" spans="6:19" s="1" customFormat="1" x14ac:dyDescent="0.2">
      <c r="F1379" s="2"/>
      <c r="G1379" s="2"/>
      <c r="H1379" s="24"/>
      <c r="I1379" s="26"/>
      <c r="L1379" s="13"/>
      <c r="O1379" s="116"/>
      <c r="P1379" s="133"/>
      <c r="Q1379" s="133"/>
      <c r="R1379" s="3"/>
      <c r="S1379" s="3"/>
    </row>
    <row r="1380" spans="6:19" s="1" customFormat="1" x14ac:dyDescent="0.2">
      <c r="F1380" s="2"/>
      <c r="G1380" s="2"/>
      <c r="H1380" s="24"/>
      <c r="I1380" s="26"/>
      <c r="L1380" s="13"/>
      <c r="O1380" s="116"/>
      <c r="P1380" s="133"/>
      <c r="Q1380" s="133"/>
      <c r="R1380" s="3"/>
      <c r="S1380" s="3"/>
    </row>
    <row r="1381" spans="6:19" s="1" customFormat="1" x14ac:dyDescent="0.2">
      <c r="F1381" s="2"/>
      <c r="G1381" s="2"/>
      <c r="H1381" s="24"/>
      <c r="I1381" s="26"/>
      <c r="L1381" s="13"/>
      <c r="O1381" s="116"/>
      <c r="P1381" s="133"/>
      <c r="Q1381" s="133"/>
      <c r="R1381" s="3"/>
      <c r="S1381" s="3"/>
    </row>
    <row r="1382" spans="6:19" s="1" customFormat="1" x14ac:dyDescent="0.2">
      <c r="F1382" s="2"/>
      <c r="G1382" s="2"/>
      <c r="H1382" s="24"/>
      <c r="I1382" s="26"/>
      <c r="L1382" s="13"/>
      <c r="O1382" s="116"/>
      <c r="P1382" s="133"/>
      <c r="Q1382" s="133"/>
      <c r="R1382" s="3"/>
      <c r="S1382" s="3"/>
    </row>
    <row r="1383" spans="6:19" s="1" customFormat="1" x14ac:dyDescent="0.2">
      <c r="F1383" s="2"/>
      <c r="G1383" s="2"/>
      <c r="H1383" s="24"/>
      <c r="I1383" s="26"/>
      <c r="L1383" s="13"/>
      <c r="O1383" s="116"/>
      <c r="P1383" s="133"/>
      <c r="Q1383" s="133"/>
      <c r="R1383" s="3"/>
      <c r="S1383" s="3"/>
    </row>
    <row r="1384" spans="6:19" s="1" customFormat="1" x14ac:dyDescent="0.2">
      <c r="F1384" s="2"/>
      <c r="G1384" s="2"/>
      <c r="H1384" s="24"/>
      <c r="I1384" s="26"/>
      <c r="L1384" s="13"/>
      <c r="O1384" s="116"/>
      <c r="P1384" s="133"/>
      <c r="Q1384" s="133"/>
      <c r="R1384" s="3"/>
      <c r="S1384" s="3"/>
    </row>
    <row r="1385" spans="6:19" s="1" customFormat="1" x14ac:dyDescent="0.2">
      <c r="F1385" s="2"/>
      <c r="G1385" s="2"/>
      <c r="H1385" s="24"/>
      <c r="I1385" s="26"/>
      <c r="L1385" s="13"/>
      <c r="O1385" s="116"/>
      <c r="P1385" s="133"/>
      <c r="Q1385" s="133"/>
      <c r="R1385" s="3"/>
      <c r="S1385" s="3"/>
    </row>
    <row r="1386" spans="6:19" s="1" customFormat="1" x14ac:dyDescent="0.2">
      <c r="F1386" s="2"/>
      <c r="G1386" s="2"/>
      <c r="H1386" s="24"/>
      <c r="I1386" s="26"/>
      <c r="L1386" s="13"/>
      <c r="O1386" s="116"/>
      <c r="P1386" s="133"/>
      <c r="Q1386" s="133"/>
      <c r="R1386" s="3"/>
      <c r="S1386" s="3"/>
    </row>
    <row r="1387" spans="6:19" s="1" customFormat="1" x14ac:dyDescent="0.2">
      <c r="F1387" s="2"/>
      <c r="G1387" s="2"/>
      <c r="H1387" s="24"/>
      <c r="I1387" s="26"/>
      <c r="L1387" s="13"/>
      <c r="O1387" s="116"/>
      <c r="P1387" s="133"/>
      <c r="Q1387" s="133"/>
      <c r="R1387" s="3"/>
      <c r="S1387" s="3"/>
    </row>
    <row r="1388" spans="6:19" s="1" customFormat="1" x14ac:dyDescent="0.2">
      <c r="F1388" s="2"/>
      <c r="G1388" s="2"/>
      <c r="H1388" s="24"/>
      <c r="I1388" s="26"/>
      <c r="L1388" s="13"/>
      <c r="O1388" s="116"/>
      <c r="P1388" s="133"/>
      <c r="Q1388" s="133"/>
      <c r="R1388" s="3"/>
      <c r="S1388" s="3"/>
    </row>
    <row r="1389" spans="6:19" s="1" customFormat="1" x14ac:dyDescent="0.2">
      <c r="F1389" s="2"/>
      <c r="G1389" s="2"/>
      <c r="H1389" s="24"/>
      <c r="I1389" s="26"/>
      <c r="L1389" s="13"/>
      <c r="O1389" s="116"/>
      <c r="P1389" s="133"/>
      <c r="Q1389" s="133"/>
      <c r="R1389" s="3"/>
      <c r="S1389" s="3"/>
    </row>
    <row r="1390" spans="6:19" s="1" customFormat="1" x14ac:dyDescent="0.2">
      <c r="F1390" s="2"/>
      <c r="G1390" s="2"/>
      <c r="H1390" s="24"/>
      <c r="I1390" s="26"/>
      <c r="L1390" s="13"/>
      <c r="O1390" s="116"/>
      <c r="P1390" s="133"/>
      <c r="Q1390" s="133"/>
      <c r="R1390" s="3"/>
      <c r="S1390" s="3"/>
    </row>
    <row r="1391" spans="6:19" s="1" customFormat="1" x14ac:dyDescent="0.2">
      <c r="F1391" s="2"/>
      <c r="G1391" s="2"/>
      <c r="H1391" s="24"/>
      <c r="I1391" s="26"/>
      <c r="L1391" s="13"/>
      <c r="O1391" s="116"/>
      <c r="P1391" s="133"/>
      <c r="Q1391" s="133"/>
      <c r="R1391" s="3"/>
      <c r="S1391" s="3"/>
    </row>
    <row r="1392" spans="6:19" s="1" customFormat="1" x14ac:dyDescent="0.2">
      <c r="F1392" s="2"/>
      <c r="G1392" s="2"/>
      <c r="H1392" s="24"/>
      <c r="I1392" s="26"/>
      <c r="L1392" s="13"/>
      <c r="O1392" s="116"/>
      <c r="P1392" s="133"/>
      <c r="Q1392" s="133"/>
      <c r="R1392" s="3"/>
      <c r="S1392" s="3"/>
    </row>
    <row r="1393" spans="6:19" s="1" customFormat="1" x14ac:dyDescent="0.2">
      <c r="F1393" s="2"/>
      <c r="G1393" s="2"/>
      <c r="H1393" s="24"/>
      <c r="I1393" s="26"/>
      <c r="L1393" s="13"/>
      <c r="O1393" s="116"/>
      <c r="P1393" s="133"/>
      <c r="Q1393" s="133"/>
      <c r="R1393" s="3"/>
      <c r="S1393" s="3"/>
    </row>
    <row r="1394" spans="6:19" s="1" customFormat="1" x14ac:dyDescent="0.2">
      <c r="F1394" s="2"/>
      <c r="G1394" s="2"/>
      <c r="H1394" s="24"/>
      <c r="I1394" s="26"/>
      <c r="L1394" s="13"/>
      <c r="O1394" s="116"/>
      <c r="P1394" s="133"/>
      <c r="Q1394" s="133"/>
      <c r="R1394" s="3"/>
      <c r="S1394" s="3"/>
    </row>
    <row r="1395" spans="6:19" s="1" customFormat="1" x14ac:dyDescent="0.2">
      <c r="F1395" s="2"/>
      <c r="G1395" s="2"/>
      <c r="H1395" s="24"/>
      <c r="I1395" s="26"/>
      <c r="L1395" s="13"/>
      <c r="O1395" s="116"/>
      <c r="P1395" s="133"/>
      <c r="Q1395" s="133"/>
      <c r="R1395" s="3"/>
      <c r="S1395" s="3"/>
    </row>
    <row r="1396" spans="6:19" s="1" customFormat="1" x14ac:dyDescent="0.2">
      <c r="F1396" s="2"/>
      <c r="G1396" s="2"/>
      <c r="H1396" s="24"/>
      <c r="I1396" s="26"/>
      <c r="L1396" s="13"/>
      <c r="O1396" s="116"/>
      <c r="P1396" s="133"/>
      <c r="Q1396" s="133"/>
      <c r="R1396" s="3"/>
      <c r="S1396" s="3"/>
    </row>
    <row r="1397" spans="6:19" s="1" customFormat="1" x14ac:dyDescent="0.2">
      <c r="F1397" s="2"/>
      <c r="G1397" s="2"/>
      <c r="H1397" s="24"/>
      <c r="I1397" s="26"/>
      <c r="L1397" s="13"/>
      <c r="O1397" s="116"/>
      <c r="P1397" s="133"/>
      <c r="Q1397" s="133"/>
      <c r="R1397" s="3"/>
      <c r="S1397" s="3"/>
    </row>
    <row r="1398" spans="6:19" s="1" customFormat="1" x14ac:dyDescent="0.2">
      <c r="F1398" s="2"/>
      <c r="G1398" s="2"/>
      <c r="H1398" s="24"/>
      <c r="I1398" s="26"/>
      <c r="L1398" s="13"/>
      <c r="O1398" s="116"/>
      <c r="P1398" s="133"/>
      <c r="Q1398" s="133"/>
      <c r="R1398" s="3"/>
      <c r="S1398" s="3"/>
    </row>
    <row r="1399" spans="6:19" s="1" customFormat="1" x14ac:dyDescent="0.2">
      <c r="F1399" s="2"/>
      <c r="G1399" s="2"/>
      <c r="H1399" s="24"/>
      <c r="I1399" s="26"/>
      <c r="L1399" s="13"/>
      <c r="O1399" s="116"/>
      <c r="P1399" s="133"/>
      <c r="Q1399" s="133"/>
      <c r="R1399" s="3"/>
      <c r="S1399" s="3"/>
    </row>
    <row r="1400" spans="6:19" s="1" customFormat="1" x14ac:dyDescent="0.2">
      <c r="F1400" s="2"/>
      <c r="G1400" s="2"/>
      <c r="H1400" s="24"/>
      <c r="I1400" s="26"/>
      <c r="L1400" s="13"/>
      <c r="O1400" s="116"/>
      <c r="P1400" s="133"/>
      <c r="Q1400" s="133"/>
      <c r="R1400" s="3"/>
      <c r="S1400" s="3"/>
    </row>
    <row r="1401" spans="6:19" s="1" customFormat="1" x14ac:dyDescent="0.2">
      <c r="F1401" s="2"/>
      <c r="G1401" s="2"/>
      <c r="H1401" s="24"/>
      <c r="I1401" s="26"/>
      <c r="L1401" s="13"/>
      <c r="O1401" s="116"/>
      <c r="P1401" s="133"/>
      <c r="Q1401" s="133"/>
      <c r="R1401" s="3"/>
      <c r="S1401" s="3"/>
    </row>
    <row r="1402" spans="6:19" s="1" customFormat="1" x14ac:dyDescent="0.2">
      <c r="F1402" s="2"/>
      <c r="G1402" s="2"/>
      <c r="H1402" s="24"/>
      <c r="I1402" s="26"/>
      <c r="L1402" s="13"/>
      <c r="O1402" s="116"/>
      <c r="P1402" s="133"/>
      <c r="Q1402" s="133"/>
      <c r="R1402" s="3"/>
      <c r="S1402" s="3"/>
    </row>
    <row r="1403" spans="6:19" s="1" customFormat="1" x14ac:dyDescent="0.2">
      <c r="F1403" s="2"/>
      <c r="G1403" s="2"/>
      <c r="H1403" s="24"/>
      <c r="I1403" s="26"/>
      <c r="L1403" s="13"/>
      <c r="O1403" s="116"/>
      <c r="P1403" s="133"/>
      <c r="Q1403" s="133"/>
      <c r="R1403" s="3"/>
      <c r="S1403" s="3"/>
    </row>
    <row r="1404" spans="6:19" s="1" customFormat="1" x14ac:dyDescent="0.2">
      <c r="F1404" s="2"/>
      <c r="G1404" s="2"/>
      <c r="H1404" s="24"/>
      <c r="I1404" s="26"/>
      <c r="L1404" s="13"/>
      <c r="O1404" s="116"/>
      <c r="P1404" s="133"/>
      <c r="Q1404" s="133"/>
      <c r="R1404" s="3"/>
      <c r="S1404" s="3"/>
    </row>
    <row r="1405" spans="6:19" s="1" customFormat="1" x14ac:dyDescent="0.2">
      <c r="F1405" s="2"/>
      <c r="G1405" s="2"/>
      <c r="H1405" s="24"/>
      <c r="I1405" s="26"/>
      <c r="L1405" s="13"/>
      <c r="O1405" s="116"/>
      <c r="P1405" s="133"/>
      <c r="Q1405" s="133"/>
      <c r="R1405" s="3"/>
      <c r="S1405" s="3"/>
    </row>
    <row r="1406" spans="6:19" s="1" customFormat="1" x14ac:dyDescent="0.2">
      <c r="F1406" s="2"/>
      <c r="G1406" s="2"/>
      <c r="H1406" s="24"/>
      <c r="I1406" s="26"/>
      <c r="L1406" s="13"/>
      <c r="O1406" s="116"/>
      <c r="P1406" s="133"/>
      <c r="Q1406" s="133"/>
      <c r="R1406" s="3"/>
      <c r="S1406" s="3"/>
    </row>
    <row r="1407" spans="6:19" s="1" customFormat="1" x14ac:dyDescent="0.2">
      <c r="F1407" s="2"/>
      <c r="G1407" s="2"/>
      <c r="H1407" s="24"/>
      <c r="I1407" s="26"/>
      <c r="L1407" s="13"/>
      <c r="O1407" s="116"/>
      <c r="P1407" s="133"/>
      <c r="Q1407" s="133"/>
      <c r="R1407" s="3"/>
      <c r="S1407" s="3"/>
    </row>
    <row r="1408" spans="6:19" s="1" customFormat="1" x14ac:dyDescent="0.2">
      <c r="F1408" s="2"/>
      <c r="G1408" s="2"/>
      <c r="H1408" s="24"/>
      <c r="I1408" s="26"/>
      <c r="L1408" s="13"/>
      <c r="O1408" s="116"/>
      <c r="P1408" s="133"/>
      <c r="Q1408" s="133"/>
      <c r="R1408" s="3"/>
      <c r="S1408" s="3"/>
    </row>
    <row r="1409" spans="6:19" s="1" customFormat="1" x14ac:dyDescent="0.2">
      <c r="F1409" s="2"/>
      <c r="G1409" s="2"/>
      <c r="H1409" s="24"/>
      <c r="I1409" s="26"/>
      <c r="L1409" s="13"/>
      <c r="O1409" s="116"/>
      <c r="P1409" s="133"/>
      <c r="Q1409" s="133"/>
      <c r="R1409" s="3"/>
      <c r="S1409" s="3"/>
    </row>
    <row r="1410" spans="6:19" s="1" customFormat="1" x14ac:dyDescent="0.2">
      <c r="F1410" s="2"/>
      <c r="G1410" s="2"/>
      <c r="H1410" s="24"/>
      <c r="I1410" s="26"/>
      <c r="L1410" s="13"/>
      <c r="O1410" s="116"/>
      <c r="P1410" s="133"/>
      <c r="Q1410" s="133"/>
      <c r="R1410" s="3"/>
      <c r="S1410" s="3"/>
    </row>
    <row r="1411" spans="6:19" s="1" customFormat="1" x14ac:dyDescent="0.2">
      <c r="F1411" s="2"/>
      <c r="G1411" s="2"/>
      <c r="H1411" s="24"/>
      <c r="I1411" s="26"/>
      <c r="L1411" s="13"/>
      <c r="O1411" s="116"/>
      <c r="P1411" s="133"/>
      <c r="Q1411" s="133"/>
      <c r="R1411" s="3"/>
      <c r="S1411" s="3"/>
    </row>
    <row r="1412" spans="6:19" s="1" customFormat="1" x14ac:dyDescent="0.2">
      <c r="F1412" s="2"/>
      <c r="G1412" s="2"/>
      <c r="H1412" s="24"/>
      <c r="I1412" s="26"/>
      <c r="L1412" s="13"/>
      <c r="O1412" s="116"/>
      <c r="P1412" s="133"/>
      <c r="Q1412" s="133"/>
      <c r="R1412" s="3"/>
      <c r="S1412" s="3"/>
    </row>
    <row r="1413" spans="6:19" s="1" customFormat="1" x14ac:dyDescent="0.2">
      <c r="F1413" s="2"/>
      <c r="G1413" s="2"/>
      <c r="H1413" s="24"/>
      <c r="I1413" s="26"/>
      <c r="L1413" s="13"/>
      <c r="O1413" s="116"/>
      <c r="P1413" s="133"/>
      <c r="Q1413" s="133"/>
      <c r="R1413" s="3"/>
      <c r="S1413" s="3"/>
    </row>
    <row r="1414" spans="6:19" s="1" customFormat="1" x14ac:dyDescent="0.2">
      <c r="F1414" s="2"/>
      <c r="G1414" s="2"/>
      <c r="H1414" s="24"/>
      <c r="I1414" s="26"/>
      <c r="L1414" s="13"/>
      <c r="O1414" s="116"/>
      <c r="P1414" s="133"/>
      <c r="Q1414" s="133"/>
      <c r="R1414" s="3"/>
      <c r="S1414" s="3"/>
    </row>
    <row r="1415" spans="6:19" s="1" customFormat="1" x14ac:dyDescent="0.2">
      <c r="F1415" s="2"/>
      <c r="G1415" s="2"/>
      <c r="H1415" s="24"/>
      <c r="I1415" s="26"/>
      <c r="L1415" s="13"/>
      <c r="O1415" s="116"/>
      <c r="P1415" s="133"/>
      <c r="Q1415" s="133"/>
      <c r="R1415" s="3"/>
      <c r="S1415" s="3"/>
    </row>
    <row r="1416" spans="6:19" s="1" customFormat="1" x14ac:dyDescent="0.2">
      <c r="F1416" s="2"/>
      <c r="G1416" s="2"/>
      <c r="H1416" s="24"/>
      <c r="I1416" s="26"/>
      <c r="L1416" s="13"/>
      <c r="O1416" s="116"/>
      <c r="P1416" s="133"/>
      <c r="Q1416" s="133"/>
      <c r="R1416" s="3"/>
      <c r="S1416" s="3"/>
    </row>
    <row r="1417" spans="6:19" s="1" customFormat="1" x14ac:dyDescent="0.2">
      <c r="F1417" s="2"/>
      <c r="G1417" s="2"/>
      <c r="H1417" s="24"/>
      <c r="I1417" s="26"/>
      <c r="L1417" s="13"/>
      <c r="O1417" s="116"/>
      <c r="P1417" s="133"/>
      <c r="Q1417" s="133"/>
      <c r="R1417" s="3"/>
      <c r="S1417" s="3"/>
    </row>
    <row r="1418" spans="6:19" s="1" customFormat="1" x14ac:dyDescent="0.2">
      <c r="F1418" s="2"/>
      <c r="G1418" s="2"/>
      <c r="H1418" s="24"/>
      <c r="I1418" s="26"/>
      <c r="L1418" s="13"/>
      <c r="O1418" s="116"/>
      <c r="P1418" s="133"/>
      <c r="Q1418" s="133"/>
      <c r="R1418" s="3"/>
      <c r="S1418" s="3"/>
    </row>
    <row r="1419" spans="6:19" s="1" customFormat="1" x14ac:dyDescent="0.2">
      <c r="F1419" s="2"/>
      <c r="G1419" s="2"/>
      <c r="H1419" s="24"/>
      <c r="I1419" s="26"/>
      <c r="L1419" s="13"/>
      <c r="O1419" s="116"/>
      <c r="P1419" s="133"/>
      <c r="Q1419" s="133"/>
      <c r="R1419" s="3"/>
      <c r="S1419" s="3"/>
    </row>
    <row r="1420" spans="6:19" s="1" customFormat="1" x14ac:dyDescent="0.2">
      <c r="F1420" s="2"/>
      <c r="G1420" s="2"/>
      <c r="H1420" s="24"/>
      <c r="I1420" s="26"/>
      <c r="L1420" s="13"/>
      <c r="O1420" s="116"/>
      <c r="P1420" s="133"/>
      <c r="Q1420" s="133"/>
      <c r="R1420" s="3"/>
      <c r="S1420" s="3"/>
    </row>
    <row r="1421" spans="6:19" s="1" customFormat="1" x14ac:dyDescent="0.2">
      <c r="F1421" s="2"/>
      <c r="G1421" s="2"/>
      <c r="H1421" s="24"/>
      <c r="I1421" s="26"/>
      <c r="L1421" s="13"/>
      <c r="O1421" s="116"/>
      <c r="P1421" s="133"/>
      <c r="Q1421" s="133"/>
      <c r="R1421" s="3"/>
      <c r="S1421" s="3"/>
    </row>
    <row r="1422" spans="6:19" s="1" customFormat="1" x14ac:dyDescent="0.2">
      <c r="F1422" s="2"/>
      <c r="G1422" s="2"/>
      <c r="H1422" s="24"/>
      <c r="I1422" s="26"/>
      <c r="L1422" s="13"/>
      <c r="O1422" s="116"/>
      <c r="P1422" s="133"/>
      <c r="Q1422" s="133"/>
      <c r="R1422" s="3"/>
      <c r="S1422" s="3"/>
    </row>
    <row r="1423" spans="6:19" s="1" customFormat="1" x14ac:dyDescent="0.2">
      <c r="F1423" s="2"/>
      <c r="G1423" s="2"/>
      <c r="H1423" s="24"/>
      <c r="I1423" s="26"/>
      <c r="L1423" s="13"/>
      <c r="O1423" s="116"/>
      <c r="P1423" s="133"/>
      <c r="Q1423" s="133"/>
      <c r="R1423" s="3"/>
      <c r="S1423" s="3"/>
    </row>
    <row r="1424" spans="6:19" s="1" customFormat="1" x14ac:dyDescent="0.2">
      <c r="F1424" s="2"/>
      <c r="G1424" s="2"/>
      <c r="H1424" s="24"/>
      <c r="I1424" s="26"/>
      <c r="L1424" s="13"/>
      <c r="O1424" s="116"/>
      <c r="P1424" s="133"/>
      <c r="Q1424" s="133"/>
      <c r="R1424" s="3"/>
      <c r="S1424" s="3"/>
    </row>
    <row r="1425" spans="6:19" s="1" customFormat="1" x14ac:dyDescent="0.2">
      <c r="F1425" s="2"/>
      <c r="G1425" s="2"/>
      <c r="H1425" s="24"/>
      <c r="I1425" s="26"/>
      <c r="L1425" s="13"/>
      <c r="O1425" s="116"/>
      <c r="P1425" s="133"/>
      <c r="Q1425" s="133"/>
      <c r="R1425" s="3"/>
      <c r="S1425" s="3"/>
    </row>
    <row r="1426" spans="6:19" s="1" customFormat="1" x14ac:dyDescent="0.2">
      <c r="F1426" s="2"/>
      <c r="G1426" s="2"/>
      <c r="H1426" s="24"/>
      <c r="I1426" s="26"/>
      <c r="L1426" s="13"/>
      <c r="O1426" s="116"/>
      <c r="P1426" s="133"/>
      <c r="Q1426" s="133"/>
      <c r="R1426" s="3"/>
      <c r="S1426" s="3"/>
    </row>
    <row r="1427" spans="6:19" s="1" customFormat="1" x14ac:dyDescent="0.2">
      <c r="F1427" s="2"/>
      <c r="G1427" s="2"/>
      <c r="H1427" s="24"/>
      <c r="I1427" s="26"/>
      <c r="L1427" s="13"/>
      <c r="O1427" s="116"/>
      <c r="P1427" s="133"/>
      <c r="Q1427" s="133"/>
      <c r="R1427" s="3"/>
      <c r="S1427" s="3"/>
    </row>
    <row r="1428" spans="6:19" s="1" customFormat="1" x14ac:dyDescent="0.2">
      <c r="F1428" s="2"/>
      <c r="G1428" s="2"/>
      <c r="H1428" s="24"/>
      <c r="I1428" s="26"/>
      <c r="L1428" s="13"/>
      <c r="O1428" s="116"/>
      <c r="P1428" s="133"/>
      <c r="Q1428" s="133"/>
      <c r="R1428" s="3"/>
      <c r="S1428" s="3"/>
    </row>
    <row r="1429" spans="6:19" s="1" customFormat="1" x14ac:dyDescent="0.2">
      <c r="F1429" s="2"/>
      <c r="G1429" s="2"/>
      <c r="H1429" s="24"/>
      <c r="I1429" s="26"/>
      <c r="L1429" s="13"/>
      <c r="O1429" s="116"/>
      <c r="P1429" s="133"/>
      <c r="Q1429" s="133"/>
      <c r="R1429" s="3"/>
      <c r="S1429" s="3"/>
    </row>
    <row r="1430" spans="6:19" s="1" customFormat="1" x14ac:dyDescent="0.2">
      <c r="F1430" s="2"/>
      <c r="G1430" s="2"/>
      <c r="H1430" s="24"/>
      <c r="I1430" s="26"/>
      <c r="L1430" s="13"/>
      <c r="O1430" s="116"/>
      <c r="P1430" s="133"/>
      <c r="Q1430" s="133"/>
      <c r="R1430" s="3"/>
      <c r="S1430" s="3"/>
    </row>
    <row r="1431" spans="6:19" s="1" customFormat="1" x14ac:dyDescent="0.2">
      <c r="F1431" s="2"/>
      <c r="G1431" s="2"/>
      <c r="H1431" s="24"/>
      <c r="I1431" s="26"/>
      <c r="L1431" s="13"/>
      <c r="O1431" s="116"/>
      <c r="P1431" s="133"/>
      <c r="Q1431" s="133"/>
      <c r="R1431" s="3"/>
      <c r="S1431" s="3"/>
    </row>
    <row r="1432" spans="6:19" s="1" customFormat="1" x14ac:dyDescent="0.2">
      <c r="F1432" s="2"/>
      <c r="G1432" s="2"/>
      <c r="H1432" s="24"/>
      <c r="I1432" s="26"/>
      <c r="L1432" s="13"/>
      <c r="O1432" s="116"/>
      <c r="P1432" s="133"/>
      <c r="Q1432" s="133"/>
      <c r="R1432" s="3"/>
      <c r="S1432" s="3"/>
    </row>
    <row r="1433" spans="6:19" s="1" customFormat="1" x14ac:dyDescent="0.2">
      <c r="F1433" s="2"/>
      <c r="G1433" s="2"/>
      <c r="H1433" s="24"/>
      <c r="I1433" s="26"/>
      <c r="L1433" s="13"/>
      <c r="O1433" s="116"/>
      <c r="P1433" s="133"/>
      <c r="Q1433" s="133"/>
      <c r="R1433" s="3"/>
      <c r="S1433" s="3"/>
    </row>
    <row r="1434" spans="6:19" s="1" customFormat="1" x14ac:dyDescent="0.2">
      <c r="F1434" s="2"/>
      <c r="G1434" s="2"/>
      <c r="H1434" s="24"/>
      <c r="I1434" s="26"/>
      <c r="L1434" s="13"/>
      <c r="O1434" s="116"/>
      <c r="P1434" s="133"/>
      <c r="Q1434" s="133"/>
      <c r="R1434" s="3"/>
      <c r="S1434" s="3"/>
    </row>
    <row r="1435" spans="6:19" s="1" customFormat="1" x14ac:dyDescent="0.2">
      <c r="F1435" s="2"/>
      <c r="G1435" s="2"/>
      <c r="H1435" s="24"/>
      <c r="I1435" s="26"/>
      <c r="L1435" s="13"/>
      <c r="O1435" s="116"/>
      <c r="P1435" s="133"/>
      <c r="Q1435" s="133"/>
      <c r="R1435" s="3"/>
      <c r="S1435" s="3"/>
    </row>
    <row r="1436" spans="6:19" s="1" customFormat="1" x14ac:dyDescent="0.2">
      <c r="F1436" s="2"/>
      <c r="G1436" s="2"/>
      <c r="H1436" s="24"/>
      <c r="I1436" s="26"/>
      <c r="L1436" s="13"/>
      <c r="O1436" s="116"/>
      <c r="P1436" s="133"/>
      <c r="Q1436" s="133"/>
      <c r="R1436" s="3"/>
      <c r="S1436" s="3"/>
    </row>
    <row r="1437" spans="6:19" s="1" customFormat="1" x14ac:dyDescent="0.2">
      <c r="F1437" s="2"/>
      <c r="G1437" s="2"/>
      <c r="H1437" s="24"/>
      <c r="I1437" s="26"/>
      <c r="L1437" s="13"/>
      <c r="O1437" s="116"/>
      <c r="P1437" s="133"/>
      <c r="Q1437" s="133"/>
      <c r="R1437" s="3"/>
      <c r="S1437" s="3"/>
    </row>
    <row r="1438" spans="6:19" s="1" customFormat="1" x14ac:dyDescent="0.2">
      <c r="F1438" s="2"/>
      <c r="G1438" s="2"/>
      <c r="H1438" s="24"/>
      <c r="I1438" s="26"/>
      <c r="L1438" s="13"/>
      <c r="O1438" s="116"/>
      <c r="P1438" s="133"/>
      <c r="Q1438" s="133"/>
      <c r="R1438" s="3"/>
      <c r="S1438" s="3"/>
    </row>
    <row r="1439" spans="6:19" s="1" customFormat="1" x14ac:dyDescent="0.2">
      <c r="F1439" s="2"/>
      <c r="G1439" s="2"/>
      <c r="H1439" s="24"/>
      <c r="I1439" s="26"/>
      <c r="L1439" s="13"/>
      <c r="O1439" s="116"/>
      <c r="P1439" s="133"/>
      <c r="Q1439" s="133"/>
      <c r="R1439" s="3"/>
      <c r="S1439" s="3"/>
    </row>
    <row r="1440" spans="6:19" s="1" customFormat="1" x14ac:dyDescent="0.2">
      <c r="F1440" s="2"/>
      <c r="G1440" s="2"/>
      <c r="H1440" s="24"/>
      <c r="I1440" s="26"/>
      <c r="L1440" s="13"/>
      <c r="O1440" s="116"/>
      <c r="P1440" s="133"/>
      <c r="Q1440" s="133"/>
      <c r="R1440" s="3"/>
      <c r="S1440" s="3"/>
    </row>
    <row r="1441" spans="6:19" s="1" customFormat="1" x14ac:dyDescent="0.2">
      <c r="F1441" s="2"/>
      <c r="G1441" s="2"/>
      <c r="H1441" s="24"/>
      <c r="I1441" s="26"/>
      <c r="L1441" s="13"/>
      <c r="O1441" s="116"/>
      <c r="P1441" s="133"/>
      <c r="Q1441" s="133"/>
      <c r="R1441" s="3"/>
      <c r="S1441" s="3"/>
    </row>
    <row r="1442" spans="6:19" s="1" customFormat="1" x14ac:dyDescent="0.2">
      <c r="F1442" s="2"/>
      <c r="G1442" s="2"/>
      <c r="H1442" s="24"/>
      <c r="I1442" s="26"/>
      <c r="L1442" s="13"/>
      <c r="O1442" s="116"/>
      <c r="P1442" s="133"/>
      <c r="Q1442" s="133"/>
      <c r="R1442" s="3"/>
      <c r="S1442" s="3"/>
    </row>
    <row r="1443" spans="6:19" s="1" customFormat="1" x14ac:dyDescent="0.2">
      <c r="F1443" s="2"/>
      <c r="G1443" s="2"/>
      <c r="H1443" s="24"/>
      <c r="I1443" s="26"/>
      <c r="L1443" s="13"/>
      <c r="O1443" s="116"/>
      <c r="P1443" s="133"/>
      <c r="Q1443" s="133"/>
      <c r="R1443" s="3"/>
      <c r="S1443" s="3"/>
    </row>
    <row r="1444" spans="6:19" s="1" customFormat="1" x14ac:dyDescent="0.2">
      <c r="F1444" s="2"/>
      <c r="G1444" s="2"/>
      <c r="H1444" s="24"/>
      <c r="I1444" s="26"/>
      <c r="L1444" s="13"/>
      <c r="O1444" s="116"/>
      <c r="P1444" s="133"/>
      <c r="Q1444" s="133"/>
      <c r="R1444" s="3"/>
      <c r="S1444" s="3"/>
    </row>
    <row r="1445" spans="6:19" s="1" customFormat="1" x14ac:dyDescent="0.2">
      <c r="F1445" s="2"/>
      <c r="G1445" s="2"/>
      <c r="H1445" s="24"/>
      <c r="I1445" s="26"/>
      <c r="L1445" s="13"/>
      <c r="O1445" s="116"/>
      <c r="P1445" s="133"/>
      <c r="Q1445" s="133"/>
      <c r="R1445" s="3"/>
      <c r="S1445" s="3"/>
    </row>
    <row r="1446" spans="6:19" s="1" customFormat="1" x14ac:dyDescent="0.2">
      <c r="F1446" s="2"/>
      <c r="G1446" s="2"/>
      <c r="H1446" s="24"/>
      <c r="I1446" s="26"/>
      <c r="L1446" s="13"/>
      <c r="O1446" s="116"/>
      <c r="P1446" s="133"/>
      <c r="Q1446" s="133"/>
      <c r="R1446" s="3"/>
      <c r="S1446" s="3"/>
    </row>
    <row r="1447" spans="6:19" s="1" customFormat="1" x14ac:dyDescent="0.2">
      <c r="F1447" s="2"/>
      <c r="G1447" s="2"/>
      <c r="H1447" s="24"/>
      <c r="I1447" s="26"/>
      <c r="L1447" s="13"/>
      <c r="O1447" s="116"/>
      <c r="P1447" s="133"/>
      <c r="Q1447" s="133"/>
      <c r="R1447" s="3"/>
      <c r="S1447" s="3"/>
    </row>
    <row r="1448" spans="6:19" s="1" customFormat="1" x14ac:dyDescent="0.2">
      <c r="F1448" s="2"/>
      <c r="G1448" s="2"/>
      <c r="H1448" s="24"/>
      <c r="I1448" s="26"/>
      <c r="L1448" s="13"/>
      <c r="O1448" s="116"/>
      <c r="P1448" s="133"/>
      <c r="Q1448" s="133"/>
      <c r="R1448" s="3"/>
      <c r="S1448" s="3"/>
    </row>
    <row r="1449" spans="6:19" s="1" customFormat="1" x14ac:dyDescent="0.2">
      <c r="F1449" s="2"/>
      <c r="G1449" s="2"/>
      <c r="H1449" s="24"/>
      <c r="I1449" s="26"/>
      <c r="L1449" s="13"/>
      <c r="O1449" s="116"/>
      <c r="P1449" s="133"/>
      <c r="Q1449" s="133"/>
      <c r="R1449" s="3"/>
      <c r="S1449" s="3"/>
    </row>
    <row r="1450" spans="6:19" s="1" customFormat="1" x14ac:dyDescent="0.2">
      <c r="F1450" s="2"/>
      <c r="G1450" s="2"/>
      <c r="H1450" s="24"/>
      <c r="I1450" s="26"/>
      <c r="L1450" s="13"/>
      <c r="O1450" s="116"/>
      <c r="P1450" s="133"/>
      <c r="Q1450" s="133"/>
      <c r="R1450" s="3"/>
      <c r="S1450" s="3"/>
    </row>
    <row r="1451" spans="6:19" s="1" customFormat="1" x14ac:dyDescent="0.2">
      <c r="F1451" s="2"/>
      <c r="G1451" s="2"/>
      <c r="H1451" s="24"/>
      <c r="I1451" s="26"/>
      <c r="L1451" s="13"/>
      <c r="O1451" s="116"/>
      <c r="P1451" s="133"/>
      <c r="Q1451" s="133"/>
      <c r="R1451" s="3"/>
      <c r="S1451" s="3"/>
    </row>
    <row r="1452" spans="6:19" s="1" customFormat="1" x14ac:dyDescent="0.2">
      <c r="F1452" s="2"/>
      <c r="G1452" s="2"/>
      <c r="H1452" s="24"/>
      <c r="I1452" s="26"/>
      <c r="L1452" s="13"/>
      <c r="O1452" s="116"/>
      <c r="P1452" s="133"/>
      <c r="Q1452" s="133"/>
      <c r="R1452" s="3"/>
      <c r="S1452" s="3"/>
    </row>
    <row r="1453" spans="6:19" s="1" customFormat="1" x14ac:dyDescent="0.2">
      <c r="F1453" s="2"/>
      <c r="G1453" s="2"/>
      <c r="H1453" s="24"/>
      <c r="I1453" s="26"/>
      <c r="L1453" s="13"/>
      <c r="O1453" s="116"/>
      <c r="P1453" s="133"/>
      <c r="Q1453" s="133"/>
      <c r="R1453" s="3"/>
      <c r="S1453" s="3"/>
    </row>
    <row r="1454" spans="6:19" s="1" customFormat="1" x14ac:dyDescent="0.2">
      <c r="F1454" s="2"/>
      <c r="G1454" s="2"/>
      <c r="H1454" s="24"/>
      <c r="I1454" s="26"/>
      <c r="L1454" s="13"/>
      <c r="O1454" s="116"/>
      <c r="P1454" s="133"/>
      <c r="Q1454" s="133"/>
      <c r="R1454" s="3"/>
      <c r="S1454" s="3"/>
    </row>
    <row r="1455" spans="6:19" s="1" customFormat="1" x14ac:dyDescent="0.2">
      <c r="F1455" s="2"/>
      <c r="G1455" s="2"/>
      <c r="H1455" s="24"/>
      <c r="I1455" s="26"/>
      <c r="L1455" s="13"/>
      <c r="O1455" s="116"/>
      <c r="P1455" s="133"/>
      <c r="Q1455" s="133"/>
      <c r="R1455" s="3"/>
      <c r="S1455" s="3"/>
    </row>
    <row r="1456" spans="6:19" s="1" customFormat="1" x14ac:dyDescent="0.2">
      <c r="F1456" s="2"/>
      <c r="G1456" s="2"/>
      <c r="H1456" s="24"/>
      <c r="I1456" s="26"/>
      <c r="L1456" s="13"/>
      <c r="O1456" s="116"/>
      <c r="P1456" s="133"/>
      <c r="Q1456" s="133"/>
      <c r="R1456" s="3"/>
      <c r="S1456" s="3"/>
    </row>
    <row r="1457" spans="6:19" s="1" customFormat="1" x14ac:dyDescent="0.2">
      <c r="F1457" s="2"/>
      <c r="G1457" s="2"/>
      <c r="H1457" s="24"/>
      <c r="I1457" s="26"/>
      <c r="L1457" s="13"/>
      <c r="O1457" s="116"/>
      <c r="P1457" s="133"/>
      <c r="Q1457" s="133"/>
      <c r="R1457" s="3"/>
      <c r="S1457" s="3"/>
    </row>
    <row r="1458" spans="6:19" s="1" customFormat="1" x14ac:dyDescent="0.2">
      <c r="F1458" s="2"/>
      <c r="G1458" s="2"/>
      <c r="H1458" s="24"/>
      <c r="I1458" s="26"/>
      <c r="L1458" s="13"/>
      <c r="O1458" s="116"/>
      <c r="P1458" s="133"/>
      <c r="Q1458" s="133"/>
      <c r="R1458" s="3"/>
      <c r="S1458" s="3"/>
    </row>
    <row r="1459" spans="6:19" s="1" customFormat="1" x14ac:dyDescent="0.2">
      <c r="F1459" s="2"/>
      <c r="G1459" s="2"/>
      <c r="H1459" s="24"/>
      <c r="I1459" s="26"/>
      <c r="L1459" s="13"/>
      <c r="O1459" s="116"/>
      <c r="P1459" s="133"/>
      <c r="Q1459" s="133"/>
      <c r="R1459" s="3"/>
      <c r="S1459" s="3"/>
    </row>
    <row r="1460" spans="6:19" s="1" customFormat="1" x14ac:dyDescent="0.2">
      <c r="F1460" s="2"/>
      <c r="G1460" s="2"/>
      <c r="H1460" s="24"/>
      <c r="I1460" s="26"/>
      <c r="L1460" s="13"/>
      <c r="O1460" s="116"/>
      <c r="P1460" s="133"/>
      <c r="Q1460" s="133"/>
      <c r="R1460" s="3"/>
      <c r="S1460" s="3"/>
    </row>
    <row r="1461" spans="6:19" s="1" customFormat="1" x14ac:dyDescent="0.2">
      <c r="F1461" s="2"/>
      <c r="G1461" s="2"/>
      <c r="H1461" s="24"/>
      <c r="I1461" s="26"/>
      <c r="L1461" s="13"/>
      <c r="O1461" s="116"/>
      <c r="P1461" s="133"/>
      <c r="Q1461" s="133"/>
      <c r="R1461" s="3"/>
      <c r="S1461" s="3"/>
    </row>
    <row r="1462" spans="6:19" s="1" customFormat="1" x14ac:dyDescent="0.2">
      <c r="F1462" s="2"/>
      <c r="G1462" s="2"/>
      <c r="H1462" s="24"/>
      <c r="I1462" s="26"/>
      <c r="L1462" s="13"/>
      <c r="O1462" s="116"/>
      <c r="P1462" s="133"/>
      <c r="Q1462" s="133"/>
      <c r="R1462" s="3"/>
      <c r="S1462" s="3"/>
    </row>
    <row r="1463" spans="6:19" s="1" customFormat="1" x14ac:dyDescent="0.2">
      <c r="F1463" s="2"/>
      <c r="G1463" s="2"/>
      <c r="H1463" s="24"/>
      <c r="I1463" s="26"/>
      <c r="L1463" s="13"/>
      <c r="O1463" s="116"/>
      <c r="P1463" s="133"/>
      <c r="Q1463" s="133"/>
      <c r="R1463" s="3"/>
      <c r="S1463" s="3"/>
    </row>
    <row r="1464" spans="6:19" s="1" customFormat="1" x14ac:dyDescent="0.2">
      <c r="F1464" s="2"/>
      <c r="G1464" s="2"/>
      <c r="H1464" s="24"/>
      <c r="I1464" s="26"/>
      <c r="L1464" s="13"/>
      <c r="O1464" s="116"/>
      <c r="P1464" s="133"/>
      <c r="Q1464" s="133"/>
      <c r="R1464" s="3"/>
      <c r="S1464" s="3"/>
    </row>
    <row r="1465" spans="6:19" s="1" customFormat="1" x14ac:dyDescent="0.2">
      <c r="F1465" s="2"/>
      <c r="G1465" s="2"/>
      <c r="H1465" s="24"/>
      <c r="I1465" s="26"/>
      <c r="L1465" s="13"/>
      <c r="O1465" s="116"/>
      <c r="P1465" s="133"/>
      <c r="Q1465" s="133"/>
      <c r="R1465" s="3"/>
      <c r="S1465" s="3"/>
    </row>
    <row r="1466" spans="6:19" s="1" customFormat="1" x14ac:dyDescent="0.2">
      <c r="F1466" s="2"/>
      <c r="G1466" s="2"/>
      <c r="H1466" s="24"/>
      <c r="I1466" s="26"/>
      <c r="L1466" s="13"/>
      <c r="O1466" s="116"/>
      <c r="P1466" s="133"/>
      <c r="Q1466" s="133"/>
      <c r="R1466" s="3"/>
      <c r="S1466" s="3"/>
    </row>
    <row r="1467" spans="6:19" s="1" customFormat="1" x14ac:dyDescent="0.2">
      <c r="F1467" s="2"/>
      <c r="G1467" s="2"/>
      <c r="H1467" s="24"/>
      <c r="I1467" s="26"/>
      <c r="L1467" s="13"/>
      <c r="O1467" s="116"/>
      <c r="P1467" s="133"/>
      <c r="Q1467" s="133"/>
      <c r="R1467" s="3"/>
      <c r="S1467" s="3"/>
    </row>
    <row r="1468" spans="6:19" s="1" customFormat="1" x14ac:dyDescent="0.2">
      <c r="F1468" s="2"/>
      <c r="G1468" s="2"/>
      <c r="H1468" s="24"/>
      <c r="I1468" s="26"/>
      <c r="L1468" s="13"/>
      <c r="O1468" s="116"/>
      <c r="P1468" s="133"/>
      <c r="Q1468" s="133"/>
      <c r="R1468" s="3"/>
      <c r="S1468" s="3"/>
    </row>
    <row r="1469" spans="6:19" s="1" customFormat="1" x14ac:dyDescent="0.2">
      <c r="F1469" s="2"/>
      <c r="G1469" s="2"/>
      <c r="H1469" s="24"/>
      <c r="I1469" s="26"/>
      <c r="L1469" s="13"/>
      <c r="O1469" s="116"/>
      <c r="P1469" s="133"/>
      <c r="Q1469" s="133"/>
      <c r="R1469" s="3"/>
      <c r="S1469" s="3"/>
    </row>
    <row r="1470" spans="6:19" s="1" customFormat="1" x14ac:dyDescent="0.2">
      <c r="F1470" s="2"/>
      <c r="G1470" s="2"/>
      <c r="H1470" s="24"/>
      <c r="I1470" s="26"/>
      <c r="L1470" s="13"/>
      <c r="O1470" s="116"/>
      <c r="P1470" s="133"/>
      <c r="Q1470" s="133"/>
      <c r="R1470" s="3"/>
      <c r="S1470" s="3"/>
    </row>
    <row r="1471" spans="6:19" s="1" customFormat="1" x14ac:dyDescent="0.2">
      <c r="F1471" s="2"/>
      <c r="G1471" s="2"/>
      <c r="H1471" s="24"/>
      <c r="I1471" s="26"/>
      <c r="L1471" s="13"/>
      <c r="O1471" s="116"/>
      <c r="P1471" s="133"/>
      <c r="Q1471" s="133"/>
      <c r="R1471" s="3"/>
      <c r="S1471" s="3"/>
    </row>
    <row r="1472" spans="6:19" s="1" customFormat="1" x14ac:dyDescent="0.2">
      <c r="F1472" s="2"/>
      <c r="G1472" s="2"/>
      <c r="H1472" s="24"/>
      <c r="I1472" s="26"/>
      <c r="L1472" s="13"/>
      <c r="O1472" s="116"/>
      <c r="P1472" s="133"/>
      <c r="Q1472" s="133"/>
      <c r="R1472" s="3"/>
      <c r="S1472" s="3"/>
    </row>
    <row r="1473" spans="6:19" s="1" customFormat="1" x14ac:dyDescent="0.2">
      <c r="F1473" s="2"/>
      <c r="G1473" s="2"/>
      <c r="H1473" s="24"/>
      <c r="I1473" s="26"/>
      <c r="L1473" s="13"/>
      <c r="O1473" s="116"/>
      <c r="P1473" s="133"/>
      <c r="Q1473" s="133"/>
      <c r="R1473" s="3"/>
      <c r="S1473" s="3"/>
    </row>
    <row r="1474" spans="6:19" s="1" customFormat="1" x14ac:dyDescent="0.2">
      <c r="F1474" s="2"/>
      <c r="G1474" s="2"/>
      <c r="H1474" s="24"/>
      <c r="I1474" s="26"/>
      <c r="L1474" s="13"/>
      <c r="O1474" s="116"/>
      <c r="P1474" s="133"/>
      <c r="Q1474" s="133"/>
      <c r="R1474" s="3"/>
      <c r="S1474" s="3"/>
    </row>
    <row r="1475" spans="6:19" s="1" customFormat="1" x14ac:dyDescent="0.2">
      <c r="F1475" s="2"/>
      <c r="G1475" s="2"/>
      <c r="H1475" s="24"/>
      <c r="I1475" s="26"/>
      <c r="L1475" s="13"/>
      <c r="O1475" s="116"/>
      <c r="P1475" s="133"/>
      <c r="Q1475" s="133"/>
      <c r="R1475" s="3"/>
      <c r="S1475" s="3"/>
    </row>
    <row r="1476" spans="6:19" s="1" customFormat="1" x14ac:dyDescent="0.2">
      <c r="F1476" s="2"/>
      <c r="G1476" s="2"/>
      <c r="H1476" s="24"/>
      <c r="I1476" s="26"/>
      <c r="L1476" s="13"/>
      <c r="O1476" s="116"/>
      <c r="P1476" s="133"/>
      <c r="Q1476" s="133"/>
      <c r="R1476" s="3"/>
      <c r="S1476" s="3"/>
    </row>
    <row r="1477" spans="6:19" s="1" customFormat="1" x14ac:dyDescent="0.2">
      <c r="F1477" s="2"/>
      <c r="G1477" s="2"/>
      <c r="H1477" s="24"/>
      <c r="I1477" s="26"/>
      <c r="L1477" s="13"/>
      <c r="O1477" s="116"/>
      <c r="P1477" s="133"/>
      <c r="Q1477" s="133"/>
      <c r="R1477" s="3"/>
      <c r="S1477" s="3"/>
    </row>
    <row r="1478" spans="6:19" s="1" customFormat="1" x14ac:dyDescent="0.2">
      <c r="F1478" s="2"/>
      <c r="G1478" s="2"/>
      <c r="H1478" s="24"/>
      <c r="I1478" s="26"/>
      <c r="L1478" s="13"/>
      <c r="O1478" s="116"/>
      <c r="P1478" s="133"/>
      <c r="Q1478" s="133"/>
      <c r="R1478" s="3"/>
      <c r="S1478" s="3"/>
    </row>
    <row r="1479" spans="6:19" s="1" customFormat="1" x14ac:dyDescent="0.2">
      <c r="F1479" s="2"/>
      <c r="G1479" s="2"/>
      <c r="H1479" s="28"/>
      <c r="I1479" s="26"/>
      <c r="L1479" s="13"/>
      <c r="O1479" s="116"/>
      <c r="P1479" s="133"/>
      <c r="Q1479" s="133"/>
      <c r="R1479" s="3"/>
      <c r="S1479" s="3"/>
    </row>
    <row r="1480" spans="6:19" s="1" customFormat="1" x14ac:dyDescent="0.2">
      <c r="F1480" s="2"/>
      <c r="G1480" s="2"/>
      <c r="H1480" s="24"/>
      <c r="I1480" s="26"/>
      <c r="L1480" s="13"/>
      <c r="O1480" s="116"/>
      <c r="P1480" s="133"/>
      <c r="Q1480" s="133"/>
      <c r="R1480" s="3"/>
      <c r="S1480" s="3"/>
    </row>
    <row r="1481" spans="6:19" s="1" customFormat="1" x14ac:dyDescent="0.2">
      <c r="F1481" s="2"/>
      <c r="G1481" s="2"/>
      <c r="H1481" s="24"/>
      <c r="I1481" s="26"/>
      <c r="L1481" s="13"/>
      <c r="O1481" s="116"/>
      <c r="P1481" s="133"/>
      <c r="Q1481" s="133"/>
      <c r="R1481" s="3"/>
      <c r="S1481" s="3"/>
    </row>
    <row r="1482" spans="6:19" s="1" customFormat="1" x14ac:dyDescent="0.2">
      <c r="F1482" s="2"/>
      <c r="G1482" s="2"/>
      <c r="H1482" s="24"/>
      <c r="I1482" s="26"/>
      <c r="L1482" s="13"/>
      <c r="O1482" s="116"/>
      <c r="P1482" s="133"/>
      <c r="Q1482" s="133"/>
      <c r="R1482" s="3"/>
      <c r="S1482" s="3"/>
    </row>
    <row r="1483" spans="6:19" s="1" customFormat="1" x14ac:dyDescent="0.2">
      <c r="F1483" s="2"/>
      <c r="G1483" s="2"/>
      <c r="H1483" s="24"/>
      <c r="I1483" s="26"/>
      <c r="L1483" s="13"/>
      <c r="O1483" s="116"/>
      <c r="P1483" s="133"/>
      <c r="Q1483" s="133"/>
      <c r="R1483" s="3"/>
      <c r="S1483" s="3"/>
    </row>
    <row r="1484" spans="6:19" s="1" customFormat="1" x14ac:dyDescent="0.2">
      <c r="F1484" s="2"/>
      <c r="G1484" s="2"/>
      <c r="H1484" s="24"/>
      <c r="I1484" s="26"/>
      <c r="L1484" s="13"/>
      <c r="O1484" s="116"/>
      <c r="P1484" s="133"/>
      <c r="Q1484" s="133"/>
      <c r="R1484" s="3"/>
      <c r="S1484" s="3"/>
    </row>
    <row r="1485" spans="6:19" s="1" customFormat="1" x14ac:dyDescent="0.2">
      <c r="F1485" s="2"/>
      <c r="G1485" s="2"/>
      <c r="H1485" s="24"/>
      <c r="I1485" s="26"/>
      <c r="L1485" s="13"/>
      <c r="O1485" s="116"/>
      <c r="P1485" s="133"/>
      <c r="Q1485" s="133"/>
      <c r="R1485" s="3"/>
      <c r="S1485" s="3"/>
    </row>
    <row r="1486" spans="6:19" s="1" customFormat="1" x14ac:dyDescent="0.2">
      <c r="F1486" s="2"/>
      <c r="G1486" s="2"/>
      <c r="H1486" s="24"/>
      <c r="I1486" s="26"/>
      <c r="L1486" s="13"/>
      <c r="O1486" s="116"/>
      <c r="P1486" s="133"/>
      <c r="Q1486" s="133"/>
      <c r="R1486" s="3"/>
      <c r="S1486" s="3"/>
    </row>
    <row r="1487" spans="6:19" s="1" customFormat="1" x14ac:dyDescent="0.2">
      <c r="F1487" s="2"/>
      <c r="G1487" s="2"/>
      <c r="H1487" s="24"/>
      <c r="I1487" s="26"/>
      <c r="L1487" s="13"/>
      <c r="O1487" s="116"/>
      <c r="P1487" s="133"/>
      <c r="Q1487" s="133"/>
      <c r="R1487" s="3"/>
      <c r="S1487" s="3"/>
    </row>
    <row r="1488" spans="6:19" s="1" customFormat="1" x14ac:dyDescent="0.2">
      <c r="F1488" s="2"/>
      <c r="G1488" s="2"/>
      <c r="H1488" s="24"/>
      <c r="I1488" s="26"/>
      <c r="L1488" s="13"/>
      <c r="O1488" s="116"/>
      <c r="P1488" s="133"/>
      <c r="Q1488" s="133"/>
      <c r="R1488" s="3"/>
      <c r="S1488" s="3"/>
    </row>
    <row r="1489" spans="6:19" s="1" customFormat="1" x14ac:dyDescent="0.2">
      <c r="F1489" s="2"/>
      <c r="G1489" s="2"/>
      <c r="H1489" s="24"/>
      <c r="I1489" s="26"/>
      <c r="L1489" s="13"/>
      <c r="O1489" s="116"/>
      <c r="P1489" s="133"/>
      <c r="Q1489" s="133"/>
      <c r="R1489" s="3"/>
      <c r="S1489" s="3"/>
    </row>
    <row r="1490" spans="6:19" s="1" customFormat="1" x14ac:dyDescent="0.2">
      <c r="F1490" s="2"/>
      <c r="G1490" s="2"/>
      <c r="H1490" s="24"/>
      <c r="I1490" s="26"/>
      <c r="L1490" s="13"/>
      <c r="O1490" s="116"/>
      <c r="P1490" s="133"/>
      <c r="Q1490" s="133"/>
      <c r="R1490" s="3"/>
      <c r="S1490" s="3"/>
    </row>
    <row r="1491" spans="6:19" s="1" customFormat="1" x14ac:dyDescent="0.2">
      <c r="F1491" s="2"/>
      <c r="G1491" s="2"/>
      <c r="H1491" s="24"/>
      <c r="I1491" s="26"/>
      <c r="L1491" s="13"/>
      <c r="O1491" s="116"/>
      <c r="P1491" s="133"/>
      <c r="Q1491" s="133"/>
      <c r="R1491" s="3"/>
      <c r="S1491" s="3"/>
    </row>
    <row r="1492" spans="6:19" s="1" customFormat="1" x14ac:dyDescent="0.2">
      <c r="F1492" s="2"/>
      <c r="G1492" s="2"/>
      <c r="H1492" s="24"/>
      <c r="I1492" s="26"/>
      <c r="L1492" s="13"/>
      <c r="O1492" s="116"/>
      <c r="P1492" s="133"/>
      <c r="Q1492" s="133"/>
      <c r="R1492" s="3"/>
      <c r="S1492" s="3"/>
    </row>
    <row r="1493" spans="6:19" s="1" customFormat="1" x14ac:dyDescent="0.2">
      <c r="F1493" s="2"/>
      <c r="G1493" s="2"/>
      <c r="H1493" s="24"/>
      <c r="I1493" s="26"/>
      <c r="L1493" s="13"/>
      <c r="O1493" s="116"/>
      <c r="P1493" s="133"/>
      <c r="Q1493" s="133"/>
      <c r="R1493" s="3"/>
      <c r="S1493" s="3"/>
    </row>
    <row r="1494" spans="6:19" s="1" customFormat="1" x14ac:dyDescent="0.2">
      <c r="F1494" s="2"/>
      <c r="G1494" s="2"/>
      <c r="H1494" s="24"/>
      <c r="I1494" s="26"/>
      <c r="L1494" s="13"/>
      <c r="O1494" s="116"/>
      <c r="P1494" s="133"/>
      <c r="Q1494" s="133"/>
      <c r="R1494" s="3"/>
      <c r="S1494" s="3"/>
    </row>
    <row r="1495" spans="6:19" s="1" customFormat="1" x14ac:dyDescent="0.2">
      <c r="F1495" s="2"/>
      <c r="G1495" s="2"/>
      <c r="H1495" s="24"/>
      <c r="I1495" s="26"/>
      <c r="L1495" s="13"/>
      <c r="O1495" s="116"/>
      <c r="P1495" s="133"/>
      <c r="Q1495" s="133"/>
      <c r="R1495" s="3"/>
      <c r="S1495" s="3"/>
    </row>
    <row r="1496" spans="6:19" s="1" customFormat="1" x14ac:dyDescent="0.2">
      <c r="F1496" s="2"/>
      <c r="G1496" s="2"/>
      <c r="H1496" s="24"/>
      <c r="I1496" s="26"/>
      <c r="L1496" s="13"/>
      <c r="O1496" s="116"/>
      <c r="P1496" s="133"/>
      <c r="Q1496" s="133"/>
      <c r="R1496" s="3"/>
      <c r="S1496" s="3"/>
    </row>
    <row r="1497" spans="6:19" s="1" customFormat="1" x14ac:dyDescent="0.2">
      <c r="F1497" s="2"/>
      <c r="G1497" s="2"/>
      <c r="H1497" s="24"/>
      <c r="I1497" s="26"/>
      <c r="L1497" s="13"/>
      <c r="O1497" s="116"/>
      <c r="P1497" s="133"/>
      <c r="Q1497" s="133"/>
      <c r="R1497" s="3"/>
      <c r="S1497" s="3"/>
    </row>
    <row r="1498" spans="6:19" s="1" customFormat="1" x14ac:dyDescent="0.2">
      <c r="F1498" s="2"/>
      <c r="G1498" s="2"/>
      <c r="H1498" s="24"/>
      <c r="I1498" s="26"/>
      <c r="L1498" s="13"/>
      <c r="O1498" s="116"/>
      <c r="P1498" s="133"/>
      <c r="Q1498" s="133"/>
      <c r="R1498" s="3"/>
      <c r="S1498" s="3"/>
    </row>
    <row r="1499" spans="6:19" s="1" customFormat="1" x14ac:dyDescent="0.2">
      <c r="F1499" s="2"/>
      <c r="G1499" s="2"/>
      <c r="H1499" s="24"/>
      <c r="I1499" s="26"/>
      <c r="L1499" s="13"/>
      <c r="O1499" s="116"/>
      <c r="P1499" s="133"/>
      <c r="Q1499" s="133"/>
      <c r="R1499" s="3"/>
      <c r="S1499" s="3"/>
    </row>
    <row r="1500" spans="6:19" s="1" customFormat="1" x14ac:dyDescent="0.2">
      <c r="F1500" s="2"/>
      <c r="G1500" s="2"/>
      <c r="H1500" s="24"/>
      <c r="I1500" s="26"/>
      <c r="L1500" s="13"/>
      <c r="O1500" s="116"/>
      <c r="P1500" s="133"/>
      <c r="Q1500" s="133"/>
      <c r="R1500" s="3"/>
      <c r="S1500" s="3"/>
    </row>
    <row r="1501" spans="6:19" s="1" customFormat="1" x14ac:dyDescent="0.2">
      <c r="F1501" s="2"/>
      <c r="G1501" s="2"/>
      <c r="H1501" s="24"/>
      <c r="I1501" s="26"/>
      <c r="L1501" s="13"/>
      <c r="O1501" s="116"/>
      <c r="P1501" s="133"/>
      <c r="Q1501" s="133"/>
      <c r="R1501" s="3"/>
      <c r="S1501" s="3"/>
    </row>
    <row r="1502" spans="6:19" s="1" customFormat="1" x14ac:dyDescent="0.2">
      <c r="F1502" s="2"/>
      <c r="G1502" s="2"/>
      <c r="H1502" s="24"/>
      <c r="I1502" s="26"/>
      <c r="L1502" s="13"/>
      <c r="O1502" s="116"/>
      <c r="P1502" s="133"/>
      <c r="Q1502" s="133"/>
      <c r="R1502" s="3"/>
      <c r="S1502" s="3"/>
    </row>
    <row r="1503" spans="6:19" s="1" customFormat="1" x14ac:dyDescent="0.2">
      <c r="F1503" s="2"/>
      <c r="G1503" s="2"/>
      <c r="H1503" s="24"/>
      <c r="I1503" s="26"/>
      <c r="L1503" s="13"/>
      <c r="O1503" s="116"/>
      <c r="P1503" s="133"/>
      <c r="Q1503" s="133"/>
      <c r="R1503" s="3"/>
      <c r="S1503" s="3"/>
    </row>
    <row r="1504" spans="6:19" s="1" customFormat="1" x14ac:dyDescent="0.2">
      <c r="F1504" s="2"/>
      <c r="G1504" s="2"/>
      <c r="H1504" s="24"/>
      <c r="I1504" s="26"/>
      <c r="L1504" s="13"/>
      <c r="O1504" s="116"/>
      <c r="P1504" s="133"/>
      <c r="Q1504" s="133"/>
      <c r="R1504" s="3"/>
      <c r="S1504" s="3"/>
    </row>
    <row r="1505" spans="6:19" s="1" customFormat="1" x14ac:dyDescent="0.2">
      <c r="F1505" s="2"/>
      <c r="G1505" s="2"/>
      <c r="H1505" s="24"/>
      <c r="I1505" s="26"/>
      <c r="L1505" s="13"/>
      <c r="O1505" s="116"/>
      <c r="P1505" s="133"/>
      <c r="Q1505" s="133"/>
      <c r="R1505" s="3"/>
      <c r="S1505" s="3"/>
    </row>
    <row r="1506" spans="6:19" s="1" customFormat="1" x14ac:dyDescent="0.2">
      <c r="F1506" s="2"/>
      <c r="G1506" s="2"/>
      <c r="H1506" s="24"/>
      <c r="I1506" s="26"/>
      <c r="L1506" s="13"/>
      <c r="O1506" s="116"/>
      <c r="P1506" s="133"/>
      <c r="Q1506" s="133"/>
      <c r="R1506" s="3"/>
      <c r="S1506" s="3"/>
    </row>
    <row r="1507" spans="6:19" s="1" customFormat="1" x14ac:dyDescent="0.2">
      <c r="F1507" s="2"/>
      <c r="G1507" s="2"/>
      <c r="H1507" s="24"/>
      <c r="I1507" s="26"/>
      <c r="L1507" s="13"/>
      <c r="O1507" s="116"/>
      <c r="P1507" s="133"/>
      <c r="Q1507" s="133"/>
      <c r="R1507" s="3"/>
      <c r="S1507" s="3"/>
    </row>
    <row r="1508" spans="6:19" s="1" customFormat="1" x14ac:dyDescent="0.2">
      <c r="F1508" s="2"/>
      <c r="G1508" s="2"/>
      <c r="H1508" s="24"/>
      <c r="I1508" s="26"/>
      <c r="L1508" s="13"/>
      <c r="O1508" s="116"/>
      <c r="P1508" s="133"/>
      <c r="Q1508" s="133"/>
      <c r="R1508" s="3"/>
      <c r="S1508" s="3"/>
    </row>
    <row r="1509" spans="6:19" s="1" customFormat="1" x14ac:dyDescent="0.2">
      <c r="F1509" s="2"/>
      <c r="G1509" s="2"/>
      <c r="H1509" s="24"/>
      <c r="I1509" s="26"/>
      <c r="L1509" s="13"/>
      <c r="O1509" s="116"/>
      <c r="P1509" s="133"/>
      <c r="Q1509" s="133"/>
      <c r="R1509" s="3"/>
      <c r="S1509" s="3"/>
    </row>
    <row r="1510" spans="6:19" s="1" customFormat="1" x14ac:dyDescent="0.2">
      <c r="F1510" s="2"/>
      <c r="G1510" s="2"/>
      <c r="H1510" s="24"/>
      <c r="I1510" s="26"/>
      <c r="L1510" s="13"/>
      <c r="O1510" s="116"/>
      <c r="P1510" s="133"/>
      <c r="Q1510" s="133"/>
      <c r="R1510" s="3"/>
      <c r="S1510" s="3"/>
    </row>
    <row r="1511" spans="6:19" s="1" customFormat="1" x14ac:dyDescent="0.2">
      <c r="F1511" s="2"/>
      <c r="G1511" s="2"/>
      <c r="H1511" s="24"/>
      <c r="I1511" s="26"/>
      <c r="L1511" s="13"/>
      <c r="O1511" s="116"/>
      <c r="P1511" s="133"/>
      <c r="Q1511" s="133"/>
      <c r="R1511" s="3"/>
      <c r="S1511" s="3"/>
    </row>
    <row r="1512" spans="6:19" s="1" customFormat="1" x14ac:dyDescent="0.2">
      <c r="F1512" s="2"/>
      <c r="G1512" s="2"/>
      <c r="H1512" s="24"/>
      <c r="I1512" s="26"/>
      <c r="L1512" s="13"/>
      <c r="O1512" s="116"/>
      <c r="P1512" s="133"/>
      <c r="Q1512" s="133"/>
      <c r="R1512" s="3"/>
      <c r="S1512" s="3"/>
    </row>
    <row r="1513" spans="6:19" s="1" customFormat="1" x14ac:dyDescent="0.2">
      <c r="F1513" s="2"/>
      <c r="G1513" s="2"/>
      <c r="H1513" s="24"/>
      <c r="I1513" s="26"/>
      <c r="L1513" s="13"/>
      <c r="O1513" s="116"/>
      <c r="P1513" s="133"/>
      <c r="Q1513" s="133"/>
      <c r="R1513" s="3"/>
      <c r="S1513" s="3"/>
    </row>
    <row r="1514" spans="6:19" s="1" customFormat="1" x14ac:dyDescent="0.2">
      <c r="F1514" s="2"/>
      <c r="G1514" s="2"/>
      <c r="H1514" s="24"/>
      <c r="I1514" s="26"/>
      <c r="L1514" s="13"/>
      <c r="O1514" s="116"/>
      <c r="P1514" s="133"/>
      <c r="Q1514" s="133"/>
      <c r="R1514" s="3"/>
      <c r="S1514" s="3"/>
    </row>
    <row r="1515" spans="6:19" s="1" customFormat="1" x14ac:dyDescent="0.2">
      <c r="F1515" s="2"/>
      <c r="G1515" s="2"/>
      <c r="H1515" s="24"/>
      <c r="I1515" s="26"/>
      <c r="L1515" s="13"/>
      <c r="O1515" s="116"/>
      <c r="P1515" s="133"/>
      <c r="Q1515" s="133"/>
      <c r="R1515" s="3"/>
      <c r="S1515" s="3"/>
    </row>
    <row r="1516" spans="6:19" s="1" customFormat="1" x14ac:dyDescent="0.2">
      <c r="F1516" s="2"/>
      <c r="G1516" s="2"/>
      <c r="H1516" s="24"/>
      <c r="I1516" s="26"/>
      <c r="L1516" s="13"/>
      <c r="O1516" s="116"/>
      <c r="P1516" s="133"/>
      <c r="Q1516" s="133"/>
      <c r="R1516" s="3"/>
      <c r="S1516" s="3"/>
    </row>
    <row r="1517" spans="6:19" s="1" customFormat="1" x14ac:dyDescent="0.2">
      <c r="F1517" s="2"/>
      <c r="G1517" s="2"/>
      <c r="H1517" s="24"/>
      <c r="I1517" s="26"/>
      <c r="L1517" s="13"/>
      <c r="O1517" s="116"/>
      <c r="P1517" s="133"/>
      <c r="Q1517" s="133"/>
      <c r="R1517" s="3"/>
      <c r="S1517" s="3"/>
    </row>
    <row r="1518" spans="6:19" s="1" customFormat="1" x14ac:dyDescent="0.2">
      <c r="F1518" s="2"/>
      <c r="G1518" s="2"/>
      <c r="H1518" s="24"/>
      <c r="I1518" s="26"/>
      <c r="L1518" s="13"/>
      <c r="O1518" s="116"/>
      <c r="P1518" s="133"/>
      <c r="Q1518" s="133"/>
      <c r="R1518" s="3"/>
      <c r="S1518" s="3"/>
    </row>
    <row r="1519" spans="6:19" s="1" customFormat="1" x14ac:dyDescent="0.2">
      <c r="F1519" s="2"/>
      <c r="G1519" s="2"/>
      <c r="H1519" s="24"/>
      <c r="I1519" s="26"/>
      <c r="L1519" s="13"/>
      <c r="O1519" s="116"/>
      <c r="P1519" s="133"/>
      <c r="Q1519" s="133"/>
      <c r="R1519" s="3"/>
      <c r="S1519" s="3"/>
    </row>
    <row r="1520" spans="6:19" s="1" customFormat="1" x14ac:dyDescent="0.2">
      <c r="F1520" s="2"/>
      <c r="G1520" s="2"/>
      <c r="H1520" s="24"/>
      <c r="I1520" s="26"/>
      <c r="L1520" s="13"/>
      <c r="O1520" s="116"/>
      <c r="P1520" s="133"/>
      <c r="Q1520" s="133"/>
      <c r="R1520" s="3"/>
      <c r="S1520" s="3"/>
    </row>
    <row r="1521" spans="6:19" s="1" customFormat="1" x14ac:dyDescent="0.2">
      <c r="F1521" s="2"/>
      <c r="G1521" s="2"/>
      <c r="H1521" s="24"/>
      <c r="I1521" s="26"/>
      <c r="L1521" s="13"/>
      <c r="O1521" s="116"/>
      <c r="P1521" s="133"/>
      <c r="Q1521" s="133"/>
      <c r="R1521" s="3"/>
      <c r="S1521" s="3"/>
    </row>
    <row r="1522" spans="6:19" s="1" customFormat="1" x14ac:dyDescent="0.2">
      <c r="F1522" s="2"/>
      <c r="G1522" s="2"/>
      <c r="H1522" s="24"/>
      <c r="I1522" s="26"/>
      <c r="L1522" s="13"/>
      <c r="O1522" s="116"/>
      <c r="P1522" s="133"/>
      <c r="Q1522" s="133"/>
      <c r="R1522" s="3"/>
      <c r="S1522" s="3"/>
    </row>
    <row r="1523" spans="6:19" s="1" customFormat="1" x14ac:dyDescent="0.2">
      <c r="F1523" s="2"/>
      <c r="G1523" s="2"/>
      <c r="H1523" s="24"/>
      <c r="I1523" s="26"/>
      <c r="L1523" s="13"/>
      <c r="O1523" s="116"/>
      <c r="P1523" s="133"/>
      <c r="Q1523" s="133"/>
      <c r="R1523" s="3"/>
      <c r="S1523" s="3"/>
    </row>
    <row r="1524" spans="6:19" s="1" customFormat="1" x14ac:dyDescent="0.2">
      <c r="F1524" s="2"/>
      <c r="G1524" s="2"/>
      <c r="H1524" s="24"/>
      <c r="I1524" s="26"/>
      <c r="L1524" s="13"/>
      <c r="O1524" s="116"/>
      <c r="P1524" s="133"/>
      <c r="Q1524" s="133"/>
      <c r="R1524" s="3"/>
      <c r="S1524" s="3"/>
    </row>
    <row r="1525" spans="6:19" s="1" customFormat="1" x14ac:dyDescent="0.2">
      <c r="F1525" s="2"/>
      <c r="G1525" s="2"/>
      <c r="H1525" s="24"/>
      <c r="I1525" s="26"/>
      <c r="L1525" s="13"/>
      <c r="O1525" s="116"/>
      <c r="P1525" s="133"/>
      <c r="Q1525" s="133"/>
      <c r="R1525" s="3"/>
      <c r="S1525" s="3"/>
    </row>
    <row r="1526" spans="6:19" s="1" customFormat="1" x14ac:dyDescent="0.2">
      <c r="F1526" s="2"/>
      <c r="G1526" s="2"/>
      <c r="H1526" s="24"/>
      <c r="I1526" s="26"/>
      <c r="L1526" s="13"/>
      <c r="O1526" s="116"/>
      <c r="P1526" s="133"/>
      <c r="Q1526" s="133"/>
      <c r="R1526" s="3"/>
      <c r="S1526" s="3"/>
    </row>
    <row r="1527" spans="6:19" s="1" customFormat="1" x14ac:dyDescent="0.2">
      <c r="F1527" s="2"/>
      <c r="G1527" s="2"/>
      <c r="H1527" s="24"/>
      <c r="I1527" s="26"/>
      <c r="L1527" s="13"/>
      <c r="O1527" s="116"/>
      <c r="P1527" s="133"/>
      <c r="Q1527" s="133"/>
      <c r="R1527" s="3"/>
      <c r="S1527" s="3"/>
    </row>
    <row r="1528" spans="6:19" s="1" customFormat="1" x14ac:dyDescent="0.2">
      <c r="F1528" s="2"/>
      <c r="G1528" s="2"/>
      <c r="H1528" s="24"/>
      <c r="I1528" s="26"/>
      <c r="L1528" s="13"/>
      <c r="O1528" s="116"/>
      <c r="P1528" s="133"/>
      <c r="Q1528" s="133"/>
      <c r="R1528" s="3"/>
      <c r="S1528" s="3"/>
    </row>
    <row r="1529" spans="6:19" s="1" customFormat="1" x14ac:dyDescent="0.2">
      <c r="F1529" s="2"/>
      <c r="G1529" s="2"/>
      <c r="H1529" s="24"/>
      <c r="I1529" s="26"/>
      <c r="L1529" s="13"/>
      <c r="O1529" s="116"/>
      <c r="P1529" s="133"/>
      <c r="Q1529" s="133"/>
      <c r="R1529" s="3"/>
      <c r="S1529" s="3"/>
    </row>
    <row r="1530" spans="6:19" s="1" customFormat="1" x14ac:dyDescent="0.2">
      <c r="F1530" s="2"/>
      <c r="G1530" s="2"/>
      <c r="H1530" s="24"/>
      <c r="I1530" s="26"/>
      <c r="L1530" s="13"/>
      <c r="O1530" s="116"/>
      <c r="P1530" s="133"/>
      <c r="Q1530" s="133"/>
      <c r="R1530" s="3"/>
      <c r="S1530" s="3"/>
    </row>
    <row r="1531" spans="6:19" s="1" customFormat="1" x14ac:dyDescent="0.2">
      <c r="F1531" s="2"/>
      <c r="G1531" s="2"/>
      <c r="H1531" s="24"/>
      <c r="I1531" s="26"/>
      <c r="L1531" s="13"/>
      <c r="O1531" s="116"/>
      <c r="P1531" s="133"/>
      <c r="Q1531" s="133"/>
      <c r="R1531" s="3"/>
      <c r="S1531" s="3"/>
    </row>
    <row r="1532" spans="6:19" s="1" customFormat="1" x14ac:dyDescent="0.2">
      <c r="F1532" s="2"/>
      <c r="G1532" s="2"/>
      <c r="H1532" s="24"/>
      <c r="I1532" s="26"/>
      <c r="L1532" s="13"/>
      <c r="O1532" s="116"/>
      <c r="P1532" s="133"/>
      <c r="Q1532" s="133"/>
      <c r="R1532" s="3"/>
      <c r="S1532" s="3"/>
    </row>
    <row r="1533" spans="6:19" s="1" customFormat="1" x14ac:dyDescent="0.2">
      <c r="F1533" s="2"/>
      <c r="G1533" s="2"/>
      <c r="H1533" s="24"/>
      <c r="I1533" s="26"/>
      <c r="L1533" s="13"/>
      <c r="O1533" s="116"/>
      <c r="P1533" s="133"/>
      <c r="Q1533" s="133"/>
      <c r="R1533" s="3"/>
      <c r="S1533" s="3"/>
    </row>
    <row r="1534" spans="6:19" s="1" customFormat="1" x14ac:dyDescent="0.2">
      <c r="F1534" s="2"/>
      <c r="G1534" s="2"/>
      <c r="H1534" s="24"/>
      <c r="I1534" s="26"/>
      <c r="L1534" s="13"/>
      <c r="O1534" s="116"/>
      <c r="P1534" s="133"/>
      <c r="Q1534" s="133"/>
      <c r="R1534" s="3"/>
      <c r="S1534" s="3"/>
    </row>
    <row r="1535" spans="6:19" s="1" customFormat="1" x14ac:dyDescent="0.2">
      <c r="F1535" s="2"/>
      <c r="G1535" s="2"/>
      <c r="H1535" s="24"/>
      <c r="I1535" s="26"/>
      <c r="L1535" s="13"/>
      <c r="O1535" s="116"/>
      <c r="P1535" s="133"/>
      <c r="Q1535" s="133"/>
      <c r="R1535" s="3"/>
      <c r="S1535" s="3"/>
    </row>
    <row r="1536" spans="6:19" s="1" customFormat="1" x14ac:dyDescent="0.2">
      <c r="F1536" s="2"/>
      <c r="G1536" s="2"/>
      <c r="H1536" s="24"/>
      <c r="I1536" s="26"/>
      <c r="L1536" s="13"/>
      <c r="O1536" s="116"/>
      <c r="P1536" s="133"/>
      <c r="Q1536" s="133"/>
      <c r="R1536" s="3"/>
      <c r="S1536" s="3"/>
    </row>
    <row r="1537" spans="6:19" s="1" customFormat="1" x14ac:dyDescent="0.2">
      <c r="F1537" s="2"/>
      <c r="G1537" s="2"/>
      <c r="H1537" s="24"/>
      <c r="I1537" s="26"/>
      <c r="L1537" s="13"/>
      <c r="O1537" s="116"/>
      <c r="P1537" s="133"/>
      <c r="Q1537" s="133"/>
      <c r="R1537" s="3"/>
      <c r="S1537" s="3"/>
    </row>
    <row r="1538" spans="6:19" s="1" customFormat="1" x14ac:dyDescent="0.2">
      <c r="F1538" s="2"/>
      <c r="G1538" s="2"/>
      <c r="H1538" s="24"/>
      <c r="I1538" s="26"/>
      <c r="L1538" s="13"/>
      <c r="O1538" s="116"/>
      <c r="P1538" s="133"/>
      <c r="Q1538" s="133"/>
      <c r="R1538" s="3"/>
      <c r="S1538" s="3"/>
    </row>
    <row r="1539" spans="6:19" s="1" customFormat="1" x14ac:dyDescent="0.2">
      <c r="F1539" s="2"/>
      <c r="G1539" s="2"/>
      <c r="H1539" s="24"/>
      <c r="I1539" s="26"/>
      <c r="L1539" s="13"/>
      <c r="O1539" s="116"/>
      <c r="P1539" s="133"/>
      <c r="Q1539" s="133"/>
      <c r="R1539" s="3"/>
      <c r="S1539" s="3"/>
    </row>
    <row r="1540" spans="6:19" s="1" customFormat="1" x14ac:dyDescent="0.2">
      <c r="F1540" s="2"/>
      <c r="G1540" s="2"/>
      <c r="H1540" s="24"/>
      <c r="I1540" s="26"/>
      <c r="L1540" s="13"/>
      <c r="O1540" s="116"/>
      <c r="P1540" s="133"/>
      <c r="Q1540" s="133"/>
      <c r="R1540" s="3"/>
      <c r="S1540" s="3"/>
    </row>
    <row r="1541" spans="6:19" s="1" customFormat="1" x14ac:dyDescent="0.2">
      <c r="F1541" s="2"/>
      <c r="G1541" s="2"/>
      <c r="H1541" s="24"/>
      <c r="I1541" s="26"/>
      <c r="L1541" s="13"/>
      <c r="O1541" s="116"/>
      <c r="P1541" s="133"/>
      <c r="Q1541" s="133"/>
      <c r="R1541" s="3"/>
      <c r="S1541" s="3"/>
    </row>
    <row r="1542" spans="6:19" s="1" customFormat="1" x14ac:dyDescent="0.2">
      <c r="F1542" s="2"/>
      <c r="G1542" s="2"/>
      <c r="H1542" s="24"/>
      <c r="I1542" s="26"/>
      <c r="L1542" s="13"/>
      <c r="O1542" s="116"/>
      <c r="P1542" s="133"/>
      <c r="Q1542" s="133"/>
      <c r="R1542" s="3"/>
      <c r="S1542" s="3"/>
    </row>
    <row r="1543" spans="6:19" s="1" customFormat="1" x14ac:dyDescent="0.2">
      <c r="F1543" s="2"/>
      <c r="G1543" s="2"/>
      <c r="H1543" s="24"/>
      <c r="I1543" s="26"/>
      <c r="L1543" s="13"/>
      <c r="O1543" s="116"/>
      <c r="P1543" s="133"/>
      <c r="Q1543" s="133"/>
      <c r="R1543" s="3"/>
      <c r="S1543" s="3"/>
    </row>
    <row r="1544" spans="6:19" s="1" customFormat="1" x14ac:dyDescent="0.2">
      <c r="F1544" s="2"/>
      <c r="G1544" s="2"/>
      <c r="H1544" s="24"/>
      <c r="I1544" s="26"/>
      <c r="L1544" s="13"/>
      <c r="O1544" s="116"/>
      <c r="P1544" s="133"/>
      <c r="Q1544" s="133"/>
      <c r="R1544" s="3"/>
      <c r="S1544" s="3"/>
    </row>
    <row r="1545" spans="6:19" s="1" customFormat="1" x14ac:dyDescent="0.2">
      <c r="F1545" s="2"/>
      <c r="G1545" s="2"/>
      <c r="H1545" s="24"/>
      <c r="I1545" s="26"/>
      <c r="L1545" s="13"/>
      <c r="O1545" s="116"/>
      <c r="P1545" s="133"/>
      <c r="Q1545" s="133"/>
      <c r="R1545" s="3"/>
      <c r="S1545" s="3"/>
    </row>
    <row r="1546" spans="6:19" s="1" customFormat="1" x14ac:dyDescent="0.2">
      <c r="F1546" s="2"/>
      <c r="G1546" s="2"/>
      <c r="H1546" s="24"/>
      <c r="I1546" s="26"/>
      <c r="L1546" s="13"/>
      <c r="O1546" s="116"/>
      <c r="P1546" s="133"/>
      <c r="Q1546" s="133"/>
      <c r="R1546" s="3"/>
      <c r="S1546" s="3"/>
    </row>
    <row r="1547" spans="6:19" s="1" customFormat="1" x14ac:dyDescent="0.2">
      <c r="F1547" s="2"/>
      <c r="G1547" s="2"/>
      <c r="H1547" s="24"/>
      <c r="I1547" s="26"/>
      <c r="L1547" s="13"/>
      <c r="O1547" s="116"/>
      <c r="P1547" s="133"/>
      <c r="Q1547" s="133"/>
      <c r="R1547" s="3"/>
      <c r="S1547" s="3"/>
    </row>
    <row r="1548" spans="6:19" s="1" customFormat="1" x14ac:dyDescent="0.2">
      <c r="F1548" s="2"/>
      <c r="G1548" s="2"/>
      <c r="H1548" s="24"/>
      <c r="I1548" s="26"/>
      <c r="L1548" s="13"/>
      <c r="O1548" s="116"/>
      <c r="P1548" s="133"/>
      <c r="Q1548" s="133"/>
      <c r="R1548" s="3"/>
      <c r="S1548" s="3"/>
    </row>
    <row r="1549" spans="6:19" s="1" customFormat="1" x14ac:dyDescent="0.2">
      <c r="F1549" s="2"/>
      <c r="G1549" s="2"/>
      <c r="H1549" s="24"/>
      <c r="I1549" s="26"/>
      <c r="L1549" s="13"/>
      <c r="O1549" s="116"/>
      <c r="P1549" s="133"/>
      <c r="Q1549" s="133"/>
      <c r="R1549" s="3"/>
      <c r="S1549" s="3"/>
    </row>
    <row r="1550" spans="6:19" s="1" customFormat="1" x14ac:dyDescent="0.2">
      <c r="F1550" s="2"/>
      <c r="G1550" s="2"/>
      <c r="H1550" s="24"/>
      <c r="I1550" s="26"/>
      <c r="L1550" s="13"/>
      <c r="O1550" s="116"/>
      <c r="P1550" s="133"/>
      <c r="Q1550" s="133"/>
      <c r="R1550" s="3"/>
      <c r="S1550" s="3"/>
    </row>
    <row r="1551" spans="6:19" s="1" customFormat="1" x14ac:dyDescent="0.2">
      <c r="F1551" s="2"/>
      <c r="G1551" s="2"/>
      <c r="H1551" s="24"/>
      <c r="I1551" s="26"/>
      <c r="L1551" s="13"/>
      <c r="O1551" s="116"/>
      <c r="P1551" s="133"/>
      <c r="Q1551" s="133"/>
      <c r="R1551" s="3"/>
      <c r="S1551" s="3"/>
    </row>
    <row r="1552" spans="6:19" s="1" customFormat="1" x14ac:dyDescent="0.2">
      <c r="F1552" s="2"/>
      <c r="G1552" s="2"/>
      <c r="H1552" s="24"/>
      <c r="I1552" s="26"/>
      <c r="L1552" s="13"/>
      <c r="O1552" s="116"/>
      <c r="P1552" s="133"/>
      <c r="Q1552" s="133"/>
      <c r="R1552" s="3"/>
      <c r="S1552" s="3"/>
    </row>
    <row r="1553" spans="1:19" s="1" customFormat="1" x14ac:dyDescent="0.2">
      <c r="F1553" s="2"/>
      <c r="G1553" s="2"/>
      <c r="H1553" s="24"/>
      <c r="I1553" s="26"/>
      <c r="L1553" s="13"/>
      <c r="O1553" s="116"/>
      <c r="P1553" s="133"/>
      <c r="Q1553" s="133"/>
      <c r="R1553" s="3"/>
      <c r="S1553" s="3"/>
    </row>
    <row r="1554" spans="1:19" s="1" customFormat="1" x14ac:dyDescent="0.2">
      <c r="F1554" s="2"/>
      <c r="G1554" s="2"/>
      <c r="H1554" s="24"/>
      <c r="I1554" s="26"/>
      <c r="L1554" s="13"/>
      <c r="O1554" s="116"/>
      <c r="P1554" s="133"/>
      <c r="Q1554" s="133"/>
      <c r="R1554" s="3"/>
      <c r="S1554" s="3"/>
    </row>
    <row r="1555" spans="1:19" s="1" customFormat="1" x14ac:dyDescent="0.2">
      <c r="F1555" s="2"/>
      <c r="G1555" s="2"/>
      <c r="H1555" s="24"/>
      <c r="I1555" s="26"/>
      <c r="L1555" s="13"/>
      <c r="O1555" s="116"/>
      <c r="P1555" s="133"/>
      <c r="Q1555" s="133"/>
      <c r="R1555" s="3"/>
      <c r="S1555" s="3"/>
    </row>
    <row r="1556" spans="1:19" s="1" customFormat="1" x14ac:dyDescent="0.2">
      <c r="F1556" s="2"/>
      <c r="G1556" s="2"/>
      <c r="H1556" s="24"/>
      <c r="I1556" s="26"/>
      <c r="L1556" s="13"/>
      <c r="O1556" s="116"/>
      <c r="P1556" s="133"/>
      <c r="Q1556" s="133"/>
      <c r="R1556" s="3"/>
      <c r="S1556" s="3"/>
    </row>
    <row r="1557" spans="1:19" s="1" customFormat="1" x14ac:dyDescent="0.2">
      <c r="F1557" s="2"/>
      <c r="G1557" s="2"/>
      <c r="H1557" s="24"/>
      <c r="I1557" s="26"/>
      <c r="L1557" s="13"/>
      <c r="O1557" s="116"/>
      <c r="P1557" s="133"/>
      <c r="Q1557" s="133"/>
      <c r="R1557" s="3"/>
      <c r="S1557" s="3"/>
    </row>
    <row r="1558" spans="1:19" s="1" customFormat="1" x14ac:dyDescent="0.2">
      <c r="F1558" s="2"/>
      <c r="G1558" s="2"/>
      <c r="H1558" s="24"/>
      <c r="I1558" s="26"/>
      <c r="L1558" s="13"/>
      <c r="O1558" s="116"/>
      <c r="P1558" s="133"/>
      <c r="Q1558" s="133"/>
      <c r="R1558" s="3"/>
      <c r="S1558" s="3"/>
    </row>
    <row r="1559" spans="1:19" s="1" customFormat="1" x14ac:dyDescent="0.2">
      <c r="F1559" s="2"/>
      <c r="G1559" s="2"/>
      <c r="H1559" s="24"/>
      <c r="I1559" s="26"/>
      <c r="L1559" s="13"/>
      <c r="O1559" s="116"/>
      <c r="P1559" s="133"/>
      <c r="Q1559" s="133"/>
      <c r="R1559" s="3"/>
      <c r="S1559" s="3"/>
    </row>
    <row r="1560" spans="1:19" x14ac:dyDescent="0.2">
      <c r="A1560" s="1"/>
    </row>
  </sheetData>
  <mergeCells count="43">
    <mergeCell ref="A220:F220"/>
    <mergeCell ref="B219:F219"/>
    <mergeCell ref="A40:E40"/>
    <mergeCell ref="A57:E57"/>
    <mergeCell ref="A73:E73"/>
    <mergeCell ref="A41:Q41"/>
    <mergeCell ref="A58:Q58"/>
    <mergeCell ref="A74:Q74"/>
    <mergeCell ref="A76:E76"/>
    <mergeCell ref="A159:Q159"/>
    <mergeCell ref="A158:E158"/>
    <mergeCell ref="A184:Q184"/>
    <mergeCell ref="A183:E183"/>
    <mergeCell ref="A103:Q103"/>
    <mergeCell ref="A78:Q78"/>
    <mergeCell ref="A102:E102"/>
    <mergeCell ref="L9:M9"/>
    <mergeCell ref="Q8:Q10"/>
    <mergeCell ref="O9:O10"/>
    <mergeCell ref="B8:B10"/>
    <mergeCell ref="A8:A10"/>
    <mergeCell ref="G8:G10"/>
    <mergeCell ref="H8:H10"/>
    <mergeCell ref="P9:P10"/>
    <mergeCell ref="D8:D10"/>
    <mergeCell ref="E8:E10"/>
    <mergeCell ref="C8:C10"/>
    <mergeCell ref="A4:Q4"/>
    <mergeCell ref="A5:Q5"/>
    <mergeCell ref="F8:F10"/>
    <mergeCell ref="A11:Q11"/>
    <mergeCell ref="A36:Q36"/>
    <mergeCell ref="A19:E19"/>
    <mergeCell ref="N9:N10"/>
    <mergeCell ref="K9:K10"/>
    <mergeCell ref="A20:Q20"/>
    <mergeCell ref="A28:Q28"/>
    <mergeCell ref="A27:E27"/>
    <mergeCell ref="A35:E35"/>
    <mergeCell ref="A7:Q7"/>
    <mergeCell ref="I9:J9"/>
    <mergeCell ref="I8:N8"/>
    <mergeCell ref="O8:P8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8" fitToHeight="0" orientation="landscape" r:id="rId1"/>
  <headerFooter differentFirst="1" scaleWithDoc="0" alignWithMargins="0"/>
  <rowBreaks count="2" manualBreakCount="2">
    <brk id="121" max="16" man="1"/>
    <brk id="174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810F3-659F-49A6-85BB-E7B73E9251EA}">
  <dimension ref="A1:M16"/>
  <sheetViews>
    <sheetView workbookViewId="0">
      <selection activeCell="C26" sqref="C26"/>
    </sheetView>
  </sheetViews>
  <sheetFormatPr defaultColWidth="9.140625" defaultRowHeight="12.75" x14ac:dyDescent="0.2"/>
  <cols>
    <col min="1" max="1" width="15.7109375" customWidth="1"/>
    <col min="2" max="2" width="11.7109375" bestFit="1" customWidth="1"/>
    <col min="3" max="4" width="13.7109375" customWidth="1"/>
    <col min="5" max="5" width="14.85546875" customWidth="1"/>
    <col min="6" max="6" width="13.85546875" customWidth="1"/>
    <col min="7" max="7" width="14.42578125" customWidth="1"/>
    <col min="8" max="8" width="16.5703125" customWidth="1"/>
    <col min="9" max="9" width="14" customWidth="1"/>
    <col min="10" max="10" width="16" customWidth="1"/>
    <col min="11" max="11" width="15.7109375" customWidth="1"/>
    <col min="12" max="12" width="11.7109375" bestFit="1" customWidth="1"/>
    <col min="13" max="13" width="10.140625" bestFit="1" customWidth="1"/>
  </cols>
  <sheetData>
    <row r="1" spans="1:13" ht="16.5" customHeight="1" thickBot="1" x14ac:dyDescent="0.25">
      <c r="A1" s="252" t="s">
        <v>15</v>
      </c>
      <c r="B1" s="254" t="s">
        <v>10</v>
      </c>
      <c r="C1" s="257" t="s">
        <v>8</v>
      </c>
      <c r="D1" s="257"/>
      <c r="E1" s="258"/>
      <c r="F1" s="258"/>
      <c r="G1" s="258"/>
      <c r="H1" s="258"/>
      <c r="I1" s="259" t="s">
        <v>1</v>
      </c>
      <c r="J1" s="260"/>
      <c r="K1" s="261" t="s">
        <v>16</v>
      </c>
    </row>
    <row r="2" spans="1:13" ht="15.75" customHeight="1" x14ac:dyDescent="0.2">
      <c r="A2" s="253"/>
      <c r="B2" s="255"/>
      <c r="C2" s="263" t="s">
        <v>12</v>
      </c>
      <c r="D2" s="263"/>
      <c r="E2" s="264" t="s">
        <v>9</v>
      </c>
      <c r="F2" s="266" t="s">
        <v>13</v>
      </c>
      <c r="G2" s="267"/>
      <c r="H2" s="261" t="s">
        <v>11</v>
      </c>
      <c r="I2" s="269" t="s">
        <v>3</v>
      </c>
      <c r="J2" s="261" t="s">
        <v>0</v>
      </c>
      <c r="K2" s="262"/>
    </row>
    <row r="3" spans="1:13" ht="66" customHeight="1" thickBot="1" x14ac:dyDescent="0.25">
      <c r="A3" s="253"/>
      <c r="B3" s="256"/>
      <c r="C3" s="16" t="s">
        <v>4</v>
      </c>
      <c r="D3" s="17" t="s">
        <v>5</v>
      </c>
      <c r="E3" s="265"/>
      <c r="F3" s="18" t="s">
        <v>6</v>
      </c>
      <c r="G3" s="19" t="s">
        <v>7</v>
      </c>
      <c r="H3" s="268"/>
      <c r="I3" s="269"/>
      <c r="J3" s="268"/>
      <c r="K3" s="262"/>
    </row>
    <row r="4" spans="1:13" ht="36" customHeight="1" x14ac:dyDescent="0.2">
      <c r="A4" s="30">
        <v>14744556</v>
      </c>
      <c r="B4" s="30">
        <v>1462575.37</v>
      </c>
      <c r="C4" s="30">
        <v>420643.16</v>
      </c>
      <c r="D4" s="30">
        <v>1040615.48</v>
      </c>
      <c r="E4" s="30">
        <v>111275.52</v>
      </c>
      <c r="F4" s="30">
        <v>426559.3</v>
      </c>
      <c r="G4" s="30">
        <v>994837.33</v>
      </c>
      <c r="H4" s="30">
        <v>101160.2</v>
      </c>
      <c r="I4" s="30">
        <f>+B4+C4+F4+H4</f>
        <v>2410938.0300000003</v>
      </c>
      <c r="J4" s="30">
        <f>+D4+E4+G4</f>
        <v>2146728.33</v>
      </c>
      <c r="K4" s="30">
        <f>+A4-B4-C4-F4-H4</f>
        <v>12333617.969999999</v>
      </c>
      <c r="L4" s="30"/>
    </row>
    <row r="5" spans="1:13" s="32" customForma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3" x14ac:dyDescent="0.2">
      <c r="A6" s="30">
        <v>13749556</v>
      </c>
      <c r="B6" s="30">
        <v>1388918.1699999997</v>
      </c>
      <c r="C6" s="30">
        <v>392086.6571999999</v>
      </c>
      <c r="D6" s="30">
        <v>969970.47599999991</v>
      </c>
      <c r="E6" s="30">
        <v>102402.916</v>
      </c>
      <c r="F6" s="30">
        <v>396311.30240000004</v>
      </c>
      <c r="G6" s="30">
        <v>924291.82039999985</v>
      </c>
      <c r="H6" s="30">
        <v>92829.359999999971</v>
      </c>
      <c r="I6" s="30">
        <v>2266008.4896</v>
      </c>
      <c r="J6" s="30">
        <v>1996665.2124000008</v>
      </c>
      <c r="K6" s="30">
        <v>11479410.510399997</v>
      </c>
    </row>
    <row r="7" spans="1:13" x14ac:dyDescent="0.2">
      <c r="A7" s="30">
        <v>321000</v>
      </c>
      <c r="B7" s="30">
        <v>26713.739999999998</v>
      </c>
      <c r="C7" s="30">
        <v>9212.7000000000007</v>
      </c>
      <c r="D7" s="30">
        <v>22791</v>
      </c>
      <c r="E7" s="30">
        <v>2730.2000000000003</v>
      </c>
      <c r="F7" s="30">
        <v>9758.4</v>
      </c>
      <c r="G7" s="30">
        <v>22758.9</v>
      </c>
      <c r="H7" s="30">
        <v>3570.3599999999997</v>
      </c>
      <c r="I7" s="30">
        <v>49255.19999999999</v>
      </c>
      <c r="J7" s="30">
        <v>48280.100000000006</v>
      </c>
      <c r="K7" s="30">
        <v>271744.80000000005</v>
      </c>
    </row>
    <row r="8" spans="1:13" x14ac:dyDescent="0.2">
      <c r="A8" s="30">
        <v>251000</v>
      </c>
      <c r="B8" s="30">
        <v>21642.79</v>
      </c>
      <c r="C8" s="30">
        <v>7203.7</v>
      </c>
      <c r="D8" s="30">
        <v>17821</v>
      </c>
      <c r="E8" s="30">
        <v>2043.8000000000002</v>
      </c>
      <c r="F8" s="30">
        <v>7630.4</v>
      </c>
      <c r="G8" s="30">
        <v>17795.900000000001</v>
      </c>
      <c r="H8" s="30">
        <v>3570.3599999999997</v>
      </c>
      <c r="I8" s="30">
        <v>40047.25</v>
      </c>
      <c r="J8" s="30">
        <v>37660.700000000004</v>
      </c>
      <c r="K8" s="30">
        <v>210952.75</v>
      </c>
    </row>
    <row r="9" spans="1:13" x14ac:dyDescent="0.2">
      <c r="A9" s="30">
        <v>423000</v>
      </c>
      <c r="B9" s="30">
        <v>25300.67</v>
      </c>
      <c r="C9" s="30">
        <v>12140.1</v>
      </c>
      <c r="D9" s="30">
        <v>30033</v>
      </c>
      <c r="E9" s="30">
        <v>4098.6000000000004</v>
      </c>
      <c r="F9" s="30">
        <v>12859.199999999999</v>
      </c>
      <c r="G9" s="30">
        <v>29990.700000000004</v>
      </c>
      <c r="H9" s="30">
        <v>1190.1199999999999</v>
      </c>
      <c r="I9" s="30">
        <v>51490.089999999989</v>
      </c>
      <c r="J9" s="30">
        <v>64122.3</v>
      </c>
      <c r="K9" s="30">
        <v>371509.91000000003</v>
      </c>
    </row>
    <row r="10" spans="1:13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3" x14ac:dyDescent="0.2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3" x14ac:dyDescent="0.2">
      <c r="A12" s="30">
        <f t="shared" ref="A12:H12" si="0">SUM(A6:A11)</f>
        <v>14744556</v>
      </c>
      <c r="B12" s="30">
        <f t="shared" si="0"/>
        <v>1462575.3699999996</v>
      </c>
      <c r="C12" s="30">
        <f t="shared" si="0"/>
        <v>420643.1571999999</v>
      </c>
      <c r="D12" s="30">
        <f t="shared" si="0"/>
        <v>1040615.4759999999</v>
      </c>
      <c r="E12" s="30">
        <f t="shared" si="0"/>
        <v>111275.516</v>
      </c>
      <c r="F12" s="30">
        <f t="shared" si="0"/>
        <v>426559.3024000001</v>
      </c>
      <c r="G12" s="30">
        <f t="shared" si="0"/>
        <v>994837.32039999985</v>
      </c>
      <c r="H12" s="30">
        <f t="shared" si="0"/>
        <v>101160.19999999997</v>
      </c>
      <c r="I12" s="30">
        <f>+B12+C12+F12+H12</f>
        <v>2410938.0295999995</v>
      </c>
      <c r="J12" s="30">
        <f>SUM(J6:J11)</f>
        <v>2146728.3124000006</v>
      </c>
      <c r="K12" s="30">
        <f>SUM(K6:K11)</f>
        <v>12333617.970399998</v>
      </c>
      <c r="M12" s="30"/>
    </row>
    <row r="13" spans="1:13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3" x14ac:dyDescent="0.2">
      <c r="A14" s="30">
        <f t="shared" ref="A14:K14" si="1">+A4-A12</f>
        <v>0</v>
      </c>
      <c r="B14" s="30">
        <f t="shared" si="1"/>
        <v>0</v>
      </c>
      <c r="C14" s="30">
        <f t="shared" si="1"/>
        <v>2.8000000747852027E-3</v>
      </c>
      <c r="D14" s="30">
        <f t="shared" si="1"/>
        <v>4.0000000735744834E-3</v>
      </c>
      <c r="E14" s="30">
        <f t="shared" si="1"/>
        <v>4.0000000008149073E-3</v>
      </c>
      <c r="F14" s="30">
        <f t="shared" si="1"/>
        <v>-2.4000001139938831E-3</v>
      </c>
      <c r="G14" s="30">
        <f t="shared" si="1"/>
        <v>9.6000001067295671E-3</v>
      </c>
      <c r="H14" s="30">
        <f t="shared" si="1"/>
        <v>0</v>
      </c>
      <c r="I14" s="30">
        <f t="shared" si="1"/>
        <v>4.0000071749091148E-4</v>
      </c>
      <c r="J14" s="30">
        <f t="shared" si="1"/>
        <v>1.7599999438971281E-2</v>
      </c>
      <c r="K14" s="30">
        <f t="shared" si="1"/>
        <v>-3.9999932050704956E-4</v>
      </c>
    </row>
    <row r="15" spans="1:13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3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</row>
  </sheetData>
  <mergeCells count="11">
    <mergeCell ref="A1:A3"/>
    <mergeCell ref="B1:B3"/>
    <mergeCell ref="C1:H1"/>
    <mergeCell ref="I1:J1"/>
    <mergeCell ref="K1:K3"/>
    <mergeCell ref="C2:D2"/>
    <mergeCell ref="E2:E3"/>
    <mergeCell ref="F2:G2"/>
    <mergeCell ref="H2:H3"/>
    <mergeCell ref="I2:I3"/>
    <mergeCell ref="J2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Empleados fijos</vt:lpstr>
      <vt:lpstr>Sheet1</vt:lpstr>
      <vt:lpstr>'Empleados fijos'!Print_Area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2021-08-12T13:26:09Z</cp:lastPrinted>
  <dcterms:created xsi:type="dcterms:W3CDTF">2006-07-11T17:39:34Z</dcterms:created>
  <dcterms:modified xsi:type="dcterms:W3CDTF">2021-09-22T16:00:32Z</dcterms:modified>
</cp:coreProperties>
</file>