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Panorama del empleo 2021\"/>
    </mc:Choice>
  </mc:AlternateContent>
  <xr:revisionPtr revIDLastSave="0" documentId="13_ncr:1_{55C58861-EF29-44A8-87D6-74A8DAFB100B}" xr6:coauthVersionLast="46" xr6:coauthVersionMax="46" xr10:uidLastSave="{00000000-0000-0000-0000-000000000000}"/>
  <bookViews>
    <workbookView xWindow="-28920" yWindow="-120" windowWidth="29040" windowHeight="15840" tabRatio="917" xr2:uid="{D8D8ADA9-A10B-4B60-A8BC-0BF78871FCE1}"/>
  </bookViews>
  <sheets>
    <sheet name="Índice_x0009_" sheetId="1" r:id="rId1"/>
    <sheet name="1" sheetId="2" r:id="rId2"/>
    <sheet name="2" sheetId="3" r:id="rId3"/>
    <sheet name="3" sheetId="4" r:id="rId4"/>
    <sheet name="4" sheetId="23" r:id="rId5"/>
    <sheet name="5" sheetId="5" r:id="rId6"/>
    <sheet name="6" sheetId="6" r:id="rId7"/>
    <sheet name="7" sheetId="26" r:id="rId8"/>
    <sheet name="8" sheetId="7" r:id="rId9"/>
    <sheet name="9" sheetId="43" r:id="rId10"/>
    <sheet name="10" sheetId="44" r:id="rId11"/>
    <sheet name="11" sheetId="8" r:id="rId12"/>
    <sheet name="12" sheetId="9" r:id="rId13"/>
    <sheet name="13" sheetId="27" r:id="rId14"/>
    <sheet name="14" sheetId="10" r:id="rId15"/>
    <sheet name="15" sheetId="34" r:id="rId16"/>
    <sheet name="16" sheetId="39" r:id="rId17"/>
    <sheet name="17" sheetId="35" r:id="rId18"/>
    <sheet name="18" sheetId="36" r:id="rId19"/>
    <sheet name="19" sheetId="42" r:id="rId20"/>
    <sheet name="20" sheetId="37" r:id="rId21"/>
    <sheet name="21" sheetId="41" r:id="rId22"/>
  </sheets>
  <definedNames>
    <definedName name="_xlnm._FilterDatabase" localSheetId="10" hidden="1">'10'!$B$1:$D$12</definedName>
    <definedName name="_xlnm._FilterDatabase" localSheetId="14" hidden="1">'14'!$B$1:$D$26</definedName>
    <definedName name="_xlnm._FilterDatabase" localSheetId="15" hidden="1">'15'!$B$1:$D$3</definedName>
    <definedName name="_xlnm._FilterDatabase" localSheetId="16" hidden="1">'16'!$B$1:$D$3</definedName>
    <definedName name="_xlnm._FilterDatabase" localSheetId="17" hidden="1">'17'!$B$1:$D$3</definedName>
    <definedName name="_xlnm._FilterDatabase" localSheetId="18" hidden="1">'18'!$B$1:$D$3</definedName>
    <definedName name="_xlnm._FilterDatabase" localSheetId="19" hidden="1">'19'!$B$1:$D$3</definedName>
    <definedName name="_xlnm._FilterDatabase" localSheetId="20" hidden="1">'20'!$B$1:$D$3</definedName>
    <definedName name="_xlnm._FilterDatabase" localSheetId="21" hidden="1">'21'!$B$1:$D$3</definedName>
    <definedName name="_xlnm._FilterDatabase" localSheetId="9" hidden="1">'9'!$B$1:$D$26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44" l="1"/>
  <c r="K8" i="44"/>
  <c r="K9" i="44"/>
  <c r="K10" i="44"/>
  <c r="K11" i="44"/>
  <c r="K12" i="44"/>
  <c r="K6" i="44"/>
  <c r="J7" i="44"/>
  <c r="J8" i="44"/>
  <c r="J9" i="44"/>
  <c r="J10" i="44"/>
  <c r="J11" i="44"/>
  <c r="J12" i="44"/>
  <c r="J6" i="44"/>
  <c r="I7" i="44"/>
  <c r="I8" i="44"/>
  <c r="I9" i="44"/>
  <c r="I10" i="44"/>
  <c r="I11" i="44"/>
  <c r="I12" i="44"/>
  <c r="I6" i="44"/>
  <c r="E7" i="44"/>
  <c r="E8" i="44"/>
  <c r="E9" i="44"/>
  <c r="E10" i="44"/>
  <c r="E11" i="44"/>
  <c r="E12" i="44"/>
  <c r="E6" i="44"/>
  <c r="F6" i="8"/>
  <c r="E6" i="8"/>
  <c r="E37" i="6"/>
  <c r="F37" i="6"/>
  <c r="C37" i="6"/>
  <c r="F5" i="6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5" i="7"/>
  <c r="E27" i="7"/>
  <c r="F27" i="7" s="1"/>
  <c r="G16" i="7"/>
  <c r="T7" i="26"/>
  <c r="U7" i="26"/>
  <c r="V7" i="26"/>
  <c r="W7" i="26"/>
  <c r="S7" i="26"/>
  <c r="O7" i="26"/>
  <c r="P7" i="26"/>
  <c r="Q7" i="26"/>
  <c r="R7" i="26"/>
  <c r="N7" i="26"/>
  <c r="M7" i="26"/>
  <c r="H7" i="2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W6" i="5"/>
  <c r="R6" i="5"/>
  <c r="S6" i="5"/>
  <c r="T6" i="5"/>
  <c r="U6" i="5"/>
  <c r="V6" i="5"/>
  <c r="Q6" i="5"/>
  <c r="I6" i="5"/>
  <c r="N11" i="23"/>
  <c r="N12" i="23"/>
  <c r="K6" i="23"/>
  <c r="N6" i="23"/>
  <c r="L6" i="23"/>
  <c r="M6" i="23"/>
  <c r="L7" i="23"/>
  <c r="M7" i="23"/>
  <c r="L8" i="23"/>
  <c r="M8" i="23"/>
  <c r="N8" i="23"/>
  <c r="L9" i="23"/>
  <c r="M9" i="23"/>
  <c r="N9" i="23"/>
  <c r="L10" i="23"/>
  <c r="M10" i="23"/>
  <c r="L11" i="23"/>
  <c r="M11" i="23"/>
  <c r="K7" i="23"/>
  <c r="K8" i="23"/>
  <c r="K9" i="23"/>
  <c r="K10" i="23"/>
  <c r="K11" i="23"/>
  <c r="N7" i="23"/>
  <c r="N10" i="23"/>
  <c r="L12" i="23"/>
  <c r="M12" i="23"/>
  <c r="K12" i="23"/>
  <c r="L6" i="4"/>
  <c r="M6" i="4"/>
  <c r="N6" i="4"/>
  <c r="K6" i="4"/>
  <c r="J6" i="4"/>
  <c r="C6" i="4"/>
  <c r="F6" i="4"/>
  <c r="J6" i="3"/>
  <c r="I6" i="3"/>
  <c r="H6" i="3"/>
  <c r="K6" i="2"/>
  <c r="E18" i="37"/>
  <c r="D18" i="37"/>
  <c r="C18" i="37"/>
  <c r="D37" i="6" l="1"/>
  <c r="G5" i="6" s="1"/>
  <c r="G12" i="7"/>
  <c r="G20" i="7"/>
  <c r="G5" i="7"/>
  <c r="G24" i="7"/>
  <c r="G8" i="7"/>
  <c r="G27" i="7"/>
  <c r="G23" i="7"/>
  <c r="G19" i="7"/>
  <c r="G15" i="7"/>
  <c r="G11" i="7"/>
  <c r="G7" i="7"/>
  <c r="G26" i="7"/>
  <c r="G22" i="7"/>
  <c r="G18" i="7"/>
  <c r="G14" i="7"/>
  <c r="G10" i="7"/>
  <c r="G6" i="7"/>
  <c r="G25" i="7"/>
  <c r="G21" i="7"/>
  <c r="G17" i="7"/>
  <c r="G13" i="7"/>
  <c r="G9" i="7"/>
  <c r="G30" i="6"/>
  <c r="G26" i="6"/>
  <c r="G10" i="6"/>
  <c r="G25" i="6"/>
  <c r="G21" i="6"/>
  <c r="G36" i="6"/>
  <c r="G24" i="6"/>
  <c r="G20" i="6"/>
  <c r="G8" i="6"/>
  <c r="G35" i="6"/>
  <c r="G23" i="6"/>
  <c r="G19" i="6"/>
  <c r="G7" i="6"/>
  <c r="G6" i="6"/>
  <c r="G6" i="2"/>
  <c r="H6" i="2" s="1"/>
  <c r="L6" i="2"/>
  <c r="G9" i="6" l="1"/>
  <c r="G14" i="6"/>
  <c r="G11" i="6"/>
  <c r="G27" i="6"/>
  <c r="G12" i="6"/>
  <c r="G28" i="6"/>
  <c r="G13" i="6"/>
  <c r="G29" i="6"/>
  <c r="G18" i="6"/>
  <c r="G34" i="6"/>
  <c r="G37" i="6"/>
  <c r="G15" i="6"/>
  <c r="G31" i="6"/>
  <c r="G16" i="6"/>
  <c r="G32" i="6"/>
  <c r="G17" i="6"/>
  <c r="G33" i="6"/>
  <c r="G22" i="6"/>
</calcChain>
</file>

<file path=xl/sharedStrings.xml><?xml version="1.0" encoding="utf-8"?>
<sst xmlns="http://schemas.openxmlformats.org/spreadsheetml/2006/main" count="586" uniqueCount="210">
  <si>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</si>
  <si>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</si>
  <si>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</si>
  <si>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</si>
  <si>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</si>
  <si>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</si>
  <si>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</si>
  <si>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</si>
  <si>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</si>
  <si>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</si>
  <si>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</si>
  <si>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</si>
  <si>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</si>
  <si>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Trabajadores</t>
  </si>
  <si>
    <t>Femenino</t>
  </si>
  <si>
    <t>Masculino</t>
  </si>
  <si>
    <t>Distribución de los trabajadores por Rango Salarial</t>
  </si>
  <si>
    <t>De 10 mil a 15 mil</t>
  </si>
  <si>
    <t>De 15 mil a 30 mil</t>
  </si>
  <si>
    <t>De 30 mil a 50 mil</t>
  </si>
  <si>
    <t>Provincia</t>
  </si>
  <si>
    <t>DISTRITO NACIONAL</t>
  </si>
  <si>
    <t>SANTO DOMINGO</t>
  </si>
  <si>
    <t>SANTIAGO DE LOS CABALLEROS</t>
  </si>
  <si>
    <t>ALTAGRACIA</t>
  </si>
  <si>
    <t>SAN CRISTOBAL</t>
  </si>
  <si>
    <t>LA ROMANA</t>
  </si>
  <si>
    <t>LA VEGA</t>
  </si>
  <si>
    <t>SAN PEDRO DE MACORIS</t>
  </si>
  <si>
    <t>PUERTO PLATA</t>
  </si>
  <si>
    <t>DUARTE</t>
  </si>
  <si>
    <t>MONSENOR NOUEL</t>
  </si>
  <si>
    <t>ESPAILLAT</t>
  </si>
  <si>
    <t>VALVERDE</t>
  </si>
  <si>
    <t>PERAVIA</t>
  </si>
  <si>
    <t>BARAHONA</t>
  </si>
  <si>
    <t>SANCHEZ RAMIREZ</t>
  </si>
  <si>
    <t>AZUA</t>
  </si>
  <si>
    <t>SAMANA</t>
  </si>
  <si>
    <t>HERMANAS MIRABAL</t>
  </si>
  <si>
    <t>MARIA TRINIDAD SANCHEZ</t>
  </si>
  <si>
    <t>MONTECRISTI</t>
  </si>
  <si>
    <t>SAN JUAN DE LA MAGUANA</t>
  </si>
  <si>
    <t>HATO MAYOR</t>
  </si>
  <si>
    <t>SANTIAGO RODRIGUEZ</t>
  </si>
  <si>
    <t>DAJABON</t>
  </si>
  <si>
    <t>MONTE PLATA</t>
  </si>
  <si>
    <t>EL SEYBO</t>
  </si>
  <si>
    <t>ELIAS PINA</t>
  </si>
  <si>
    <t>BAHORUCO</t>
  </si>
  <si>
    <t>SAN JOSE DE OCOA</t>
  </si>
  <si>
    <t>PEDERNALES</t>
  </si>
  <si>
    <t>INDEPENDENCIA</t>
  </si>
  <si>
    <t>Total</t>
  </si>
  <si>
    <t>Cantidad y distribución de Empleos por sector económico</t>
  </si>
  <si>
    <t>Servicios</t>
  </si>
  <si>
    <t>Administración Pública</t>
  </si>
  <si>
    <t>Alquiler de Viviendas</t>
  </si>
  <si>
    <t>Comercio</t>
  </si>
  <si>
    <t>Comunicaciones</t>
  </si>
  <si>
    <t>Electricidad, Gas y Agua</t>
  </si>
  <si>
    <t>Hoteles, Bares y Restaurantes</t>
  </si>
  <si>
    <t>Intermediación Financiera, Seguros y Otras</t>
  </si>
  <si>
    <t>Otros Servicios</t>
  </si>
  <si>
    <t>Servicios de Enseñanza</t>
  </si>
  <si>
    <t>Servicios de Salud</t>
  </si>
  <si>
    <t>Transporte y Almacenamiento</t>
  </si>
  <si>
    <t>Industrias</t>
  </si>
  <si>
    <t>Construcción</t>
  </si>
  <si>
    <t>Explotación de Minas y Canteras</t>
  </si>
  <si>
    <t>Manufactura</t>
  </si>
  <si>
    <t>Agropecuaria</t>
  </si>
  <si>
    <t>Cultivo de Cereales</t>
  </si>
  <si>
    <t>Cultivos Tradicionales</t>
  </si>
  <si>
    <t>Ganadería, Silvicultura y Pesca</t>
  </si>
  <si>
    <t>Servicios Agropecuarios</t>
  </si>
  <si>
    <t>Evolución Mensual de los empleadores registrados en el SDSS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</si>
  <si>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</si>
  <si>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</si>
  <si>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</si>
  <si>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</si>
  <si>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</si>
  <si>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</si>
  <si>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</si>
  <si>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</si>
  <si>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</si>
  <si>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Sector Económico</t>
  </si>
  <si>
    <t>Tabla 10</t>
  </si>
  <si>
    <t>Evolución Mensual de los Trabajadores registrados en el SDSS</t>
  </si>
  <si>
    <t>Masa Salarial (RD$)</t>
  </si>
  <si>
    <t>Salario Promedio (RD$)</t>
  </si>
  <si>
    <t>No Determinada</t>
  </si>
  <si>
    <t>Rango de edad</t>
  </si>
  <si>
    <t>De 5 mil a 10 mil</t>
  </si>
  <si>
    <t>Cantidad Empleos</t>
  </si>
  <si>
    <t>Absoluta</t>
  </si>
  <si>
    <t>%</t>
  </si>
  <si>
    <t>Salario promedio</t>
  </si>
  <si>
    <t>Variación Interanual Cantidad de trabajadores</t>
  </si>
  <si>
    <t>Cantidad de trabajadores</t>
  </si>
  <si>
    <t>18-30 años</t>
  </si>
  <si>
    <t>31-55 años</t>
  </si>
  <si>
    <t>Mayor de 55 años</t>
  </si>
  <si>
    <t>Rango Salarial (RD$)</t>
  </si>
  <si>
    <t>Cantidad trabajadores</t>
  </si>
  <si>
    <t>Cantidad y masa salarial de trabajadores activos en el SDSS por rango de edad</t>
  </si>
  <si>
    <t>Cantidad, masa salarial y  Salario Promedio de trabajadores activos en el SDSS por sexo</t>
  </si>
  <si>
    <t xml:space="preserve">Cantidad de trabajadores activos en el SDSS </t>
  </si>
  <si>
    <t>Grande</t>
  </si>
  <si>
    <t>Tabla 11</t>
  </si>
  <si>
    <t>Tabla 12</t>
  </si>
  <si>
    <t>Enero 2021</t>
  </si>
  <si>
    <t>Año 2020-2021</t>
  </si>
  <si>
    <t>Menos de 5 mil pesos</t>
  </si>
  <si>
    <t>Salario promedio (RD$)</t>
  </si>
  <si>
    <t xml:space="preserve">Sector económico </t>
  </si>
  <si>
    <t>Cantidad de Empleadores</t>
  </si>
  <si>
    <t>Variación Interanual</t>
  </si>
  <si>
    <t>Cantidad de Empresas</t>
  </si>
  <si>
    <t>Distribución de Empleadores</t>
  </si>
  <si>
    <t>No Determinano</t>
  </si>
  <si>
    <t>Recaudaciones en RD$</t>
  </si>
  <si>
    <t>Porcentual</t>
  </si>
  <si>
    <t>Monto Recaudado (RD$)</t>
  </si>
  <si>
    <t>Cantidad de Facturas</t>
  </si>
  <si>
    <t>Cantidad Empresas</t>
  </si>
  <si>
    <t>No Identificado</t>
  </si>
  <si>
    <t>Entidad</t>
  </si>
  <si>
    <t>BANCO POPULAR</t>
  </si>
  <si>
    <t>BANCO DE RESERVAS</t>
  </si>
  <si>
    <t>BANCO BHD</t>
  </si>
  <si>
    <t>SCOTIABANK</t>
  </si>
  <si>
    <t>BANCO SANTA CRUZ</t>
  </si>
  <si>
    <t>CITI</t>
  </si>
  <si>
    <t>BANCO BDI</t>
  </si>
  <si>
    <t>BANCO MULTIPLE CARIBE INTERNACIONAL, S.A.</t>
  </si>
  <si>
    <t>BANCO LOPEZ DE HARO</t>
  </si>
  <si>
    <t>BANCO MULTIPLE VIMENCA, S. A.</t>
  </si>
  <si>
    <t>BANESCO BANCO MULTIPLE, S. A.</t>
  </si>
  <si>
    <t>BANCO PROMERICA</t>
  </si>
  <si>
    <t>ASOC. CIBAO DE AHORROS Y PRESTAMOS</t>
  </si>
  <si>
    <t>SFS</t>
  </si>
  <si>
    <t>SVDS</t>
  </si>
  <si>
    <t>SRL</t>
  </si>
  <si>
    <t>BANCO MULTIPLE CARIBE INTERNACIONAL,S.A.</t>
  </si>
  <si>
    <t xml:space="preserve"> Total </t>
  </si>
  <si>
    <t>Cantidad de trabajadores activos en el SDSS  por rango salarial y rango de edad</t>
  </si>
  <si>
    <t>Cantidad de empleadores en el SDSS por provincia</t>
  </si>
  <si>
    <t xml:space="preserve">Cantidad de empleadores activos en el SDSS por tamaño de empresa </t>
  </si>
  <si>
    <t>Tabla 13</t>
  </si>
  <si>
    <t>Tabla 14</t>
  </si>
  <si>
    <t>Tabla 15</t>
  </si>
  <si>
    <t>Tabla 16</t>
  </si>
  <si>
    <t>Tabla 17</t>
  </si>
  <si>
    <t>Ingresos recaudados por la TSS</t>
  </si>
  <si>
    <t>Ingresos recaudados por la TSS por entidad financiera</t>
  </si>
  <si>
    <t>Ingresos recaudados por la TSS por sector económico</t>
  </si>
  <si>
    <t>Ingresos recaudados por la TSS por aporte</t>
  </si>
  <si>
    <t>Ingresos recaudados por la TSS por rubro</t>
  </si>
  <si>
    <t>Empleador</t>
  </si>
  <si>
    <t>Empleado</t>
  </si>
  <si>
    <t>Más de 50 mil</t>
  </si>
  <si>
    <t>Cantidad de trabajadores por Rango Salarial</t>
  </si>
  <si>
    <t xml:space="preserve">Menos de 5 mil </t>
  </si>
  <si>
    <t>Cantidad Trabajadores por Tamaño de Empleador</t>
  </si>
  <si>
    <t>Micro</t>
  </si>
  <si>
    <t>Mediano</t>
  </si>
  <si>
    <t xml:space="preserve">Pequeño </t>
  </si>
  <si>
    <t>Pequeño</t>
  </si>
  <si>
    <t xml:space="preserve">Distribución </t>
  </si>
  <si>
    <t>Cantidad de Trabajadores</t>
  </si>
  <si>
    <t>Distribución %</t>
  </si>
  <si>
    <t>Cantidad de Empleos</t>
  </si>
  <si>
    <t>Distribución % Empleos</t>
  </si>
  <si>
    <t>Cantidad Empleadores por tamaño de empleador</t>
  </si>
  <si>
    <t>Distribución Empleadores por tamaño de empleador</t>
  </si>
  <si>
    <t>Departamento de Gestión de Explotación de Datos</t>
  </si>
  <si>
    <t>Dirección de Tecnología de la Información y Comunicación</t>
  </si>
  <si>
    <t>`</t>
  </si>
  <si>
    <t>Otros Rubros</t>
  </si>
  <si>
    <t>*Otros rubros= Aportes voluntario y aporte per cápita adicional</t>
  </si>
  <si>
    <t>Sector económico</t>
  </si>
  <si>
    <t xml:space="preserve">SFS  </t>
  </si>
  <si>
    <t xml:space="preserve">SVDS  </t>
  </si>
  <si>
    <t xml:space="preserve">SRL  </t>
  </si>
  <si>
    <t>No identificado</t>
  </si>
  <si>
    <t xml:space="preserve">Total  </t>
  </si>
  <si>
    <t>Tabla 18</t>
  </si>
  <si>
    <t>Tabla 19</t>
  </si>
  <si>
    <t xml:space="preserve">Empleador  </t>
  </si>
  <si>
    <t xml:space="preserve">Empleado  </t>
  </si>
  <si>
    <t xml:space="preserve">Otros Rubros  </t>
  </si>
  <si>
    <t>Mas de 50 mil</t>
  </si>
  <si>
    <t>Tabla 20</t>
  </si>
  <si>
    <t>Rango salarial</t>
  </si>
  <si>
    <t>Privado</t>
  </si>
  <si>
    <t>Cantidad de empleos activos en el SDSS por tipo de empresa y rango salarial</t>
  </si>
  <si>
    <t>Tabla 21</t>
  </si>
  <si>
    <t>Cantidad de empleos activos en el SDSS por sector económico y rango salarial</t>
  </si>
  <si>
    <t>por tamaño de empleador</t>
  </si>
  <si>
    <t>Cantidad de trabajadores activos en el SDSS por tamaño de empleador</t>
  </si>
  <si>
    <t>Cantidad y Masa salarial de trabajadores activos en el SDSS por provincia</t>
  </si>
  <si>
    <t>Cantidad de empleos</t>
  </si>
  <si>
    <t>Cantidad empleos</t>
  </si>
  <si>
    <t>Público</t>
  </si>
  <si>
    <t>Mora</t>
  </si>
  <si>
    <t>Índice</t>
  </si>
  <si>
    <t>Cantidad de empleadores activos en el SDSS por  sector económico</t>
  </si>
  <si>
    <t>Cantidad de empleadores activos en el SDSS por sector económico</t>
  </si>
  <si>
    <t>Noidentificado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</si>
</sst>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B8A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1B8AA"/>
        <bgColor theme="4" tint="0.79998168889431442"/>
      </patternFill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7" fillId="0" borderId="0" xfId="0" applyFont="1"/>
    <xf numFmtId="3" fontId="5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2"/>
    <xf numFmtId="0" fontId="10" fillId="0" borderId="0" xfId="2" applyFill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3" fillId="0" borderId="5" xfId="0" applyFont="1" applyBorder="1" applyAlignment="1">
      <alignment vertical="center"/>
    </xf>
    <xf numFmtId="10" fontId="7" fillId="0" borderId="0" xfId="1" applyNumberFormat="1" applyFont="1"/>
    <xf numFmtId="10" fontId="5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3" fontId="6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9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/>
    <xf numFmtId="3" fontId="6" fillId="0" borderId="2" xfId="0" applyNumberFormat="1" applyFont="1" applyBorder="1" applyAlignment="1">
      <alignment horizontal="right" vertical="center"/>
    </xf>
    <xf numFmtId="0" fontId="7" fillId="0" borderId="2" xfId="0" applyFont="1" applyBorder="1"/>
    <xf numFmtId="0" fontId="4" fillId="5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165" fontId="7" fillId="0" borderId="2" xfId="0" applyNumberFormat="1" applyFont="1" applyBorder="1"/>
    <xf numFmtId="164" fontId="7" fillId="0" borderId="0" xfId="0" applyNumberFormat="1" applyFont="1" applyBorder="1"/>
    <xf numFmtId="165" fontId="7" fillId="0" borderId="2" xfId="3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166" fontId="5" fillId="0" borderId="2" xfId="0" applyNumberFormat="1" applyFont="1" applyBorder="1" applyAlignment="1">
      <alignment vertical="center"/>
    </xf>
    <xf numFmtId="166" fontId="6" fillId="0" borderId="2" xfId="0" applyNumberFormat="1" applyFont="1" applyBorder="1" applyAlignment="1">
      <alignment vertical="center"/>
    </xf>
    <xf numFmtId="166" fontId="5" fillId="0" borderId="2" xfId="0" applyNumberFormat="1" applyFont="1" applyBorder="1" applyAlignment="1">
      <alignment horizontal="center" vertical="center"/>
    </xf>
    <xf numFmtId="43" fontId="5" fillId="0" borderId="2" xfId="3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8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7" fillId="0" borderId="8" xfId="0" applyFont="1" applyBorder="1"/>
    <xf numFmtId="0" fontId="7" fillId="0" borderId="6" xfId="0" applyFont="1" applyBorder="1"/>
    <xf numFmtId="166" fontId="5" fillId="0" borderId="2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7" fillId="0" borderId="0" xfId="0" applyNumberFormat="1" applyFont="1"/>
    <xf numFmtId="0" fontId="13" fillId="0" borderId="0" xfId="0" applyFont="1"/>
    <xf numFmtId="0" fontId="4" fillId="2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10" fontId="6" fillId="3" borderId="2" xfId="0" applyNumberFormat="1" applyFont="1" applyFill="1" applyBorder="1" applyAlignment="1">
      <alignment horizontal="center" vertical="center"/>
    </xf>
    <xf numFmtId="166" fontId="6" fillId="3" borderId="2" xfId="0" applyNumberFormat="1" applyFont="1" applyFill="1" applyBorder="1" applyAlignment="1">
      <alignment vertical="center"/>
    </xf>
    <xf numFmtId="10" fontId="7" fillId="0" borderId="0" xfId="0" applyNumberFormat="1" applyFont="1"/>
    <xf numFmtId="0" fontId="6" fillId="0" borderId="2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3" fontId="5" fillId="0" borderId="0" xfId="0" applyNumberFormat="1" applyFont="1"/>
    <xf numFmtId="43" fontId="7" fillId="0" borderId="0" xfId="0" applyNumberFormat="1" applyFont="1"/>
    <xf numFmtId="10" fontId="6" fillId="3" borderId="2" xfId="1" applyNumberFormat="1" applyFont="1" applyFill="1" applyBorder="1" applyAlignment="1">
      <alignment horizontal="center" vertical="center"/>
    </xf>
    <xf numFmtId="10" fontId="6" fillId="0" borderId="2" xfId="1" applyNumberFormat="1" applyFont="1" applyBorder="1" applyAlignment="1">
      <alignment horizontal="center" vertical="center"/>
    </xf>
    <xf numFmtId="166" fontId="7" fillId="0" borderId="0" xfId="0" applyNumberFormat="1" applyFont="1"/>
    <xf numFmtId="3" fontId="7" fillId="0" borderId="0" xfId="0" applyNumberFormat="1" applyFont="1"/>
    <xf numFmtId="0" fontId="5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166" fontId="7" fillId="0" borderId="2" xfId="0" applyNumberFormat="1" applyFont="1" applyBorder="1"/>
    <xf numFmtId="3" fontId="7" fillId="0" borderId="2" xfId="0" applyNumberFormat="1" applyFont="1" applyBorder="1"/>
    <xf numFmtId="0" fontId="5" fillId="0" borderId="0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165" fontId="3" fillId="0" borderId="2" xfId="0" applyNumberFormat="1" applyFont="1" applyBorder="1"/>
    <xf numFmtId="165" fontId="6" fillId="0" borderId="2" xfId="0" applyNumberFormat="1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164" fontId="7" fillId="0" borderId="2" xfId="0" applyNumberFormat="1" applyFont="1" applyBorder="1"/>
    <xf numFmtId="0" fontId="7" fillId="0" borderId="2" xfId="0" applyFont="1" applyBorder="1" applyAlignment="1">
      <alignment horizontal="left" indent="1"/>
    </xf>
    <xf numFmtId="0" fontId="3" fillId="8" borderId="2" xfId="0" applyFont="1" applyFill="1" applyBorder="1" applyAlignment="1">
      <alignment horizontal="left"/>
    </xf>
    <xf numFmtId="164" fontId="3" fillId="8" borderId="2" xfId="0" applyNumberFormat="1" applyFont="1" applyFill="1" applyBorder="1"/>
    <xf numFmtId="0" fontId="8" fillId="4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167" fontId="7" fillId="0" borderId="0" xfId="0" applyNumberFormat="1" applyFont="1"/>
    <xf numFmtId="49" fontId="4" fillId="2" borderId="16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/>
    </xf>
    <xf numFmtId="167" fontId="0" fillId="0" borderId="0" xfId="0" applyNumberFormat="1"/>
    <xf numFmtId="164" fontId="3" fillId="0" borderId="2" xfId="0" applyNumberFormat="1" applyFont="1" applyBorder="1"/>
    <xf numFmtId="0" fontId="8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165" fontId="8" fillId="2" borderId="2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/>
    </xf>
    <xf numFmtId="165" fontId="3" fillId="7" borderId="2" xfId="0" applyNumberFormat="1" applyFont="1" applyFill="1" applyBorder="1"/>
    <xf numFmtId="165" fontId="3" fillId="0" borderId="2" xfId="0" applyNumberFormat="1" applyFont="1" applyFill="1" applyBorder="1"/>
    <xf numFmtId="0" fontId="4" fillId="2" borderId="2" xfId="0" applyFont="1" applyFill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/>
    </xf>
    <xf numFmtId="164" fontId="7" fillId="0" borderId="2" xfId="3" applyNumberFormat="1" applyFont="1" applyBorder="1" applyAlignment="1">
      <alignment horizontal="right"/>
    </xf>
    <xf numFmtId="10" fontId="7" fillId="0" borderId="2" xfId="1" applyNumberFormat="1" applyFont="1" applyBorder="1" applyAlignment="1">
      <alignment horizontal="right"/>
    </xf>
    <xf numFmtId="165" fontId="7" fillId="0" borderId="2" xfId="0" applyNumberFormat="1" applyFont="1" applyBorder="1" applyAlignment="1">
      <alignment horizontal="right"/>
    </xf>
    <xf numFmtId="9" fontId="7" fillId="0" borderId="2" xfId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4" borderId="15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164" fontId="3" fillId="0" borderId="2" xfId="3" applyNumberFormat="1" applyFont="1" applyBorder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A8CC9B80-52EB-4C7F-ADCE-8CEAA052F465}"/>
  </tableStyles>
  <colors>
    <mruColors>
      <color rgb="FF01B8AA"/>
      <color rgb="FF016B63"/>
      <color rgb="FF319B91"/>
      <color rgb="FF35A79C"/>
      <color rgb="FF54B2A9"/>
      <color rgb="FF0096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781049</xdr:colOff>
      <xdr:row>0</xdr:row>
      <xdr:rowOff>180975</xdr:rowOff>
    </xdr:from>
    <xdr:to>
      <xdr:col>2</xdr:col>
      <xdr:colOff>1876424</xdr:colOff>
      <xdr:row>6</xdr:row>
      <xdr:rowOff>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B6064-1001-496A-99AC-3A9A59F193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25" t="11236" r="4377" b="7435"/>
        <a:stretch/>
      </xdr:blipFill>
      <xdr:spPr>
        <a:xfrm>
          <a:off x="2000249" y="180975"/>
          <a:ext cx="1095375" cy="962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602-C466-4F01-AD25-CB711CAEE3BC}">
  <dimension ref="B7:H34"/>
  <sheetViews>
    <sheetView showGridLines="0" tabSelected="1" workbookViewId="0">
      <selection activeCell="C34" sqref="C34"/>
    </sheetView>
  </sheetViews>
  <sheetFormatPr defaultRowHeight="15" x14ac:dyDescent="0.25"/>
  <cols>
    <col min="3" max="3" width="80.42578125" bestFit="1" customWidth="1"/>
  </cols>
  <sheetData>
    <row r="7" spans="2:8" x14ac:dyDescent="0.25">
      <c r="C7" t="s">
        <v>176</v>
      </c>
    </row>
    <row r="8" spans="2:8" x14ac:dyDescent="0.25">
      <c r="C8" s="39" t="s">
        <v>177</v>
      </c>
    </row>
    <row r="12" spans="2:8" ht="18.75" x14ac:dyDescent="0.3">
      <c r="C12" s="124" t="s">
        <v>206</v>
      </c>
      <c r="D12" s="124"/>
    </row>
    <row r="14" spans="2:8" x14ac:dyDescent="0.25">
      <c r="B14" s="10">
        <v>1</v>
      </c>
      <c r="C14" s="6" t="s">
        <v>88</v>
      </c>
    </row>
    <row r="15" spans="2:8" x14ac:dyDescent="0.25">
      <c r="B15" s="9">
        <v>2</v>
      </c>
      <c r="C15" s="6" t="s">
        <v>106</v>
      </c>
      <c r="D15" s="6"/>
      <c r="E15" s="6"/>
    </row>
    <row r="16" spans="2:8" x14ac:dyDescent="0.25">
      <c r="B16" s="9">
        <v>3</v>
      </c>
      <c r="C16" s="6" t="s">
        <v>105</v>
      </c>
      <c r="D16" s="6"/>
      <c r="E16" s="6"/>
      <c r="F16" s="6"/>
      <c r="G16" s="6"/>
      <c r="H16" s="6"/>
    </row>
    <row r="17" spans="2:8" x14ac:dyDescent="0.25">
      <c r="B17" s="9">
        <v>4</v>
      </c>
      <c r="C17" s="7" t="s">
        <v>146</v>
      </c>
      <c r="D17" s="6"/>
      <c r="E17" s="6"/>
      <c r="F17" s="6"/>
      <c r="G17" s="6"/>
      <c r="H17" s="6"/>
    </row>
    <row r="18" spans="2:8" x14ac:dyDescent="0.25">
      <c r="B18" s="9">
        <v>5</v>
      </c>
      <c r="C18" s="7" t="s">
        <v>16</v>
      </c>
      <c r="D18" s="7"/>
      <c r="E18" s="7"/>
      <c r="F18" s="7"/>
      <c r="G18" s="7"/>
      <c r="H18" s="7"/>
    </row>
    <row r="19" spans="2:8" x14ac:dyDescent="0.25">
      <c r="B19" s="9">
        <v>6</v>
      </c>
      <c r="C19" s="7" t="s">
        <v>201</v>
      </c>
      <c r="D19" s="7"/>
      <c r="E19" s="7"/>
      <c r="F19" s="7"/>
      <c r="G19" s="7"/>
    </row>
    <row r="20" spans="2:8" x14ac:dyDescent="0.25">
      <c r="B20" s="9">
        <v>7</v>
      </c>
      <c r="C20" s="7" t="s">
        <v>200</v>
      </c>
      <c r="D20" s="7"/>
      <c r="E20" s="7"/>
      <c r="F20" s="7"/>
      <c r="G20" s="7"/>
    </row>
    <row r="21" spans="2:8" x14ac:dyDescent="0.25">
      <c r="B21" s="9">
        <v>8</v>
      </c>
      <c r="C21" s="8" t="s">
        <v>54</v>
      </c>
      <c r="D21" s="8"/>
      <c r="E21" s="8"/>
    </row>
    <row r="22" spans="2:8" x14ac:dyDescent="0.25">
      <c r="B22" s="9">
        <v>9</v>
      </c>
      <c r="C22" s="7" t="s">
        <v>198</v>
      </c>
      <c r="D22" s="7"/>
      <c r="E22" s="7"/>
    </row>
    <row r="23" spans="2:8" x14ac:dyDescent="0.25">
      <c r="B23" s="9">
        <v>10</v>
      </c>
      <c r="C23" s="7" t="s">
        <v>196</v>
      </c>
      <c r="D23" s="7"/>
      <c r="E23" s="7"/>
    </row>
    <row r="24" spans="2:8" x14ac:dyDescent="0.25">
      <c r="B24" s="9">
        <v>11</v>
      </c>
      <c r="C24" s="6" t="s">
        <v>76</v>
      </c>
      <c r="D24" s="6"/>
      <c r="E24" s="6"/>
      <c r="F24" s="6"/>
      <c r="G24" s="6"/>
    </row>
    <row r="25" spans="2:8" x14ac:dyDescent="0.25">
      <c r="B25" s="9">
        <v>12</v>
      </c>
      <c r="C25" s="6" t="s">
        <v>147</v>
      </c>
      <c r="D25" s="6"/>
      <c r="E25" s="6"/>
      <c r="F25" s="6"/>
      <c r="G25" s="6"/>
      <c r="H25" s="6"/>
    </row>
    <row r="26" spans="2:8" x14ac:dyDescent="0.25">
      <c r="B26" s="9">
        <v>13</v>
      </c>
      <c r="C26" s="6" t="s">
        <v>148</v>
      </c>
    </row>
    <row r="27" spans="2:8" x14ac:dyDescent="0.25">
      <c r="B27" s="9">
        <v>14</v>
      </c>
      <c r="C27" s="6" t="s">
        <v>207</v>
      </c>
    </row>
    <row r="28" spans="2:8" x14ac:dyDescent="0.25">
      <c r="B28" s="9">
        <v>15</v>
      </c>
      <c r="C28" s="6" t="s">
        <v>154</v>
      </c>
    </row>
    <row r="29" spans="2:8" x14ac:dyDescent="0.25">
      <c r="B29" s="9">
        <v>16</v>
      </c>
      <c r="C29" s="6" t="s">
        <v>155</v>
      </c>
    </row>
    <row r="30" spans="2:8" x14ac:dyDescent="0.25">
      <c r="B30" s="9">
        <v>17</v>
      </c>
      <c r="C30" s="6" t="s">
        <v>156</v>
      </c>
      <c r="D30" s="6"/>
      <c r="E30" s="6"/>
      <c r="F30" s="6"/>
      <c r="G30" s="6"/>
      <c r="H30" s="6"/>
    </row>
    <row r="31" spans="2:8" x14ac:dyDescent="0.25">
      <c r="B31" s="10">
        <v>18</v>
      </c>
      <c r="C31" s="6" t="s">
        <v>157</v>
      </c>
      <c r="D31" s="6"/>
      <c r="E31" s="6"/>
      <c r="F31" s="6"/>
      <c r="G31" s="6"/>
      <c r="H31" s="6"/>
    </row>
    <row r="32" spans="2:8" x14ac:dyDescent="0.25">
      <c r="B32" s="9">
        <v>19</v>
      </c>
      <c r="C32" s="6" t="s">
        <v>158</v>
      </c>
      <c r="D32" s="6"/>
      <c r="E32" s="6"/>
    </row>
    <row r="33" spans="2:8" x14ac:dyDescent="0.25">
      <c r="B33" s="9">
        <v>20</v>
      </c>
      <c r="C33" s="123" t="s">
        <v>158</v>
      </c>
      <c r="D33" s="123"/>
      <c r="E33" s="123"/>
      <c r="F33" s="123"/>
      <c r="G33" s="123"/>
      <c r="H33" s="123"/>
    </row>
    <row r="34" spans="2:8" x14ac:dyDescent="0.25">
      <c r="B34" s="9">
        <v>21</v>
      </c>
      <c r="C34" s="7" t="s">
        <v>157</v>
      </c>
      <c r="D34" s="7"/>
      <c r="E34" s="7"/>
      <c r="F34" s="7"/>
      <c r="G34" s="7"/>
      <c r="H34" s="86"/>
    </row>
  </sheetData>
  <mergeCells count="2">
    <mergeCell ref="C33:H33"/>
    <mergeCell ref="C12:D12"/>
  </mergeCells>
  <hyperlinks>
    <hyperlink ref="B14" location="'Tablas 1'!A1" display="'Tablas 1'!A1" xr:uid="{121A27AF-F321-45B2-ACFF-369DFC17C89C}"/>
    <hyperlink ref="B15" location="'2'!A1" display="'2'!A1" xr:uid="{1D8B8FA0-B4CF-41B0-9F41-6303D1C9D045}"/>
    <hyperlink ref="B16" location="'3'!A1" display="'3'!A1" xr:uid="{73857056-4044-44C4-9BF8-39C357D09C26}"/>
    <hyperlink ref="B17" location="'4'!A1" display="'4'!A1" xr:uid="{9FAB248E-E383-4FFA-9676-AE377A36D6F3}"/>
    <hyperlink ref="B18" location="'5'!A1" display="'5'!A1" xr:uid="{A625F0BF-40C3-4BAB-946B-3C4D30C490DE}"/>
    <hyperlink ref="B19" location="'6'!A1" display="'6'!A1" xr:uid="{227DBB29-C96B-4551-9E4E-8E600875C1F7}"/>
    <hyperlink ref="B20" location="'7'!A1" display="'7'!A1" xr:uid="{CFA02D64-2597-4FAD-958E-F8C143FA3850}"/>
    <hyperlink ref="B21" location="'8'!A1" display="'8'!A1" xr:uid="{DAED494F-9CDA-4AFC-BAE8-18CF1D6A8BB8}"/>
    <hyperlink ref="B22" location="'9'!A1" display="'9'!A1" xr:uid="{4416D514-256C-4A14-854A-C7E7F1074DF3}"/>
    <hyperlink ref="B23" location="'10'!A1" display="'10'!A1" xr:uid="{7D8FAD8F-AC7F-4157-9FDE-46AC23DEAE88}"/>
    <hyperlink ref="B24" location="'11'!A1" display="'11'!A1" xr:uid="{BB09761F-BCF6-48A2-AA38-35CA0EA8FDB2}"/>
    <hyperlink ref="B25" location="'12'!A1" display="'12'!A1" xr:uid="{932F0B69-C4B9-4D10-AF0C-4E04545C5FFF}"/>
    <hyperlink ref="B26" location="'13'!A1" display="'13'!A1" xr:uid="{86C7E3A2-0D90-432A-A68A-2ECAF107756A}"/>
    <hyperlink ref="B27" location="'14'!A1" display="'14'!A1" xr:uid="{A46A77C2-A109-430E-805D-0ADF0A9BFB3E}"/>
    <hyperlink ref="B28" location="'15'!A1" display="'15'!A1" xr:uid="{ABE2B966-93C2-4874-88BF-FA61040B067E}"/>
    <hyperlink ref="B29" location="'16'!A1" display="'16'!A1" xr:uid="{BCA6917C-6627-4B30-8A36-1F22601A3C2B}"/>
    <hyperlink ref="B30" location="'17'!A1" display="'17'!A1" xr:uid="{7721BAB4-DD9A-4D43-B7D8-6C446562CB2B}"/>
    <hyperlink ref="B31" location="'18'!A1" display="'18'!A1" xr:uid="{45BB79D0-ABBA-45CB-AE61-8DEA37947C0F}"/>
    <hyperlink ref="B33" location="'20'!A1" display="'20'!A1" xr:uid="{DBD321A5-41EC-45EB-8979-3913F6E41555}"/>
    <hyperlink ref="B34" location="'21'!A1" display="'21'!A1" xr:uid="{99B8E6C9-B565-42D5-A6F8-E0D2E796C7F8}"/>
    <hyperlink ref="B32" location="'19'!A1" display="'19'!A1" xr:uid="{F4173356-A98A-4B0E-982C-6D0AAE77C1E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3580-943D-421F-A459-5137D460DE58}">
  <dimension ref="B1:I29"/>
  <sheetViews>
    <sheetView showGridLines="0" workbookViewId="0">
      <selection activeCell="B5" sqref="B5:I27"/>
    </sheetView>
  </sheetViews>
  <sheetFormatPr defaultRowHeight="12.75" x14ac:dyDescent="0.2"/>
  <cols>
    <col min="1" max="1" width="9.140625" style="4"/>
    <col min="2" max="2" width="37.140625" style="4" bestFit="1" customWidth="1"/>
    <col min="3" max="3" width="18.28515625" style="4" bestFit="1" customWidth="1"/>
    <col min="4" max="4" width="14.28515625" style="4" bestFit="1" customWidth="1"/>
    <col min="5" max="5" width="16.28515625" style="4" customWidth="1"/>
    <col min="6" max="6" width="16.85546875" style="4" customWidth="1"/>
    <col min="7" max="7" width="16.28515625" style="4" customWidth="1"/>
    <col min="8" max="8" width="14.85546875" style="4" customWidth="1"/>
    <col min="9" max="9" width="12.42578125" style="4" bestFit="1" customWidth="1"/>
    <col min="10" max="16384" width="9.140625" style="4"/>
  </cols>
  <sheetData>
    <row r="1" spans="2:9" x14ac:dyDescent="0.2">
      <c r="B1" s="150" t="s">
        <v>85</v>
      </c>
      <c r="C1" s="150"/>
      <c r="D1" s="150"/>
      <c r="E1" s="150"/>
      <c r="F1" s="150"/>
      <c r="G1" s="150"/>
      <c r="H1" s="150"/>
    </row>
    <row r="2" spans="2:9" x14ac:dyDescent="0.2">
      <c r="B2" s="150" t="s">
        <v>198</v>
      </c>
      <c r="C2" s="150"/>
      <c r="D2" s="150"/>
      <c r="E2" s="150"/>
      <c r="F2" s="150"/>
      <c r="G2" s="150"/>
      <c r="H2" s="150"/>
    </row>
    <row r="3" spans="2:9" x14ac:dyDescent="0.2">
      <c r="B3" s="153" t="s">
        <v>111</v>
      </c>
      <c r="C3" s="153"/>
      <c r="D3" s="153"/>
      <c r="E3" s="153"/>
      <c r="F3" s="153"/>
      <c r="G3" s="153"/>
      <c r="H3" s="153"/>
    </row>
    <row r="4" spans="2:9" x14ac:dyDescent="0.2">
      <c r="B4" s="82" t="s">
        <v>181</v>
      </c>
      <c r="C4" s="85" t="s">
        <v>113</v>
      </c>
      <c r="D4" s="85" t="s">
        <v>93</v>
      </c>
      <c r="E4" s="85" t="s">
        <v>17</v>
      </c>
      <c r="F4" s="85" t="s">
        <v>18</v>
      </c>
      <c r="G4" s="85" t="s">
        <v>19</v>
      </c>
      <c r="H4" s="85" t="s">
        <v>192</v>
      </c>
      <c r="I4" s="85" t="s">
        <v>53</v>
      </c>
    </row>
    <row r="5" spans="2:9" x14ac:dyDescent="0.2">
      <c r="B5" s="90" t="s">
        <v>55</v>
      </c>
      <c r="C5" s="91">
        <v>58868</v>
      </c>
      <c r="D5" s="91">
        <v>192939</v>
      </c>
      <c r="E5" s="91">
        <v>550239</v>
      </c>
      <c r="F5" s="91">
        <v>488444</v>
      </c>
      <c r="G5" s="91">
        <v>167201</v>
      </c>
      <c r="H5" s="91">
        <v>204630</v>
      </c>
      <c r="I5" s="91">
        <v>1662321</v>
      </c>
    </row>
    <row r="6" spans="2:9" x14ac:dyDescent="0.2">
      <c r="B6" s="89" t="s">
        <v>56</v>
      </c>
      <c r="C6" s="88">
        <v>37557</v>
      </c>
      <c r="D6" s="88">
        <v>80819</v>
      </c>
      <c r="E6" s="88">
        <v>127439</v>
      </c>
      <c r="F6" s="88">
        <v>140573</v>
      </c>
      <c r="G6" s="88">
        <v>81255</v>
      </c>
      <c r="H6" s="88">
        <v>126532</v>
      </c>
      <c r="I6" s="88">
        <v>594175</v>
      </c>
    </row>
    <row r="7" spans="2:9" x14ac:dyDescent="0.2">
      <c r="B7" s="89" t="s">
        <v>58</v>
      </c>
      <c r="C7" s="88">
        <v>3253</v>
      </c>
      <c r="D7" s="88">
        <v>17623</v>
      </c>
      <c r="E7" s="88">
        <v>146479</v>
      </c>
      <c r="F7" s="88">
        <v>128106</v>
      </c>
      <c r="G7" s="88">
        <v>18606</v>
      </c>
      <c r="H7" s="88">
        <v>18440</v>
      </c>
      <c r="I7" s="88">
        <v>332507</v>
      </c>
    </row>
    <row r="8" spans="2:9" x14ac:dyDescent="0.2">
      <c r="B8" s="89" t="s">
        <v>63</v>
      </c>
      <c r="C8" s="88">
        <v>8157</v>
      </c>
      <c r="D8" s="88">
        <v>37695</v>
      </c>
      <c r="E8" s="88">
        <v>146421</v>
      </c>
      <c r="F8" s="88">
        <v>65225</v>
      </c>
      <c r="G8" s="88">
        <v>17776</v>
      </c>
      <c r="H8" s="88">
        <v>14561</v>
      </c>
      <c r="I8" s="88">
        <v>289835</v>
      </c>
    </row>
    <row r="9" spans="2:9" x14ac:dyDescent="0.2">
      <c r="B9" s="89" t="s">
        <v>61</v>
      </c>
      <c r="C9" s="88">
        <v>3214</v>
      </c>
      <c r="D9" s="88">
        <v>32019</v>
      </c>
      <c r="E9" s="88">
        <v>40029</v>
      </c>
      <c r="F9" s="88">
        <v>13674</v>
      </c>
      <c r="G9" s="88">
        <v>3014</v>
      </c>
      <c r="H9" s="88">
        <v>2748</v>
      </c>
      <c r="I9" s="88">
        <v>94698</v>
      </c>
    </row>
    <row r="10" spans="2:9" x14ac:dyDescent="0.2">
      <c r="B10" s="89" t="s">
        <v>62</v>
      </c>
      <c r="C10" s="88">
        <v>259</v>
      </c>
      <c r="D10" s="88">
        <v>2408</v>
      </c>
      <c r="E10" s="88">
        <v>14683</v>
      </c>
      <c r="F10" s="88">
        <v>31909</v>
      </c>
      <c r="G10" s="88">
        <v>14692</v>
      </c>
      <c r="H10" s="88">
        <v>18689</v>
      </c>
      <c r="I10" s="88">
        <v>82640</v>
      </c>
    </row>
    <row r="11" spans="2:9" x14ac:dyDescent="0.2">
      <c r="B11" s="89" t="s">
        <v>65</v>
      </c>
      <c r="C11" s="88">
        <v>375</v>
      </c>
      <c r="D11" s="88">
        <v>3303</v>
      </c>
      <c r="E11" s="88">
        <v>16972</v>
      </c>
      <c r="F11" s="88">
        <v>34691</v>
      </c>
      <c r="G11" s="88">
        <v>5832</v>
      </c>
      <c r="H11" s="88">
        <v>2882</v>
      </c>
      <c r="I11" s="88">
        <v>64055</v>
      </c>
    </row>
    <row r="12" spans="2:9" x14ac:dyDescent="0.2">
      <c r="B12" s="89" t="s">
        <v>66</v>
      </c>
      <c r="C12" s="88">
        <v>476</v>
      </c>
      <c r="D12" s="88">
        <v>3902</v>
      </c>
      <c r="E12" s="88">
        <v>19413</v>
      </c>
      <c r="F12" s="88">
        <v>20248</v>
      </c>
      <c r="G12" s="88">
        <v>4748</v>
      </c>
      <c r="H12" s="88">
        <v>3513</v>
      </c>
      <c r="I12" s="88">
        <v>52300</v>
      </c>
    </row>
    <row r="13" spans="2:9" x14ac:dyDescent="0.2">
      <c r="B13" s="89" t="s">
        <v>64</v>
      </c>
      <c r="C13" s="88">
        <v>4088</v>
      </c>
      <c r="D13" s="88">
        <v>8622</v>
      </c>
      <c r="E13" s="88">
        <v>10581</v>
      </c>
      <c r="F13" s="88">
        <v>15559</v>
      </c>
      <c r="G13" s="88">
        <v>6432</v>
      </c>
      <c r="H13" s="88">
        <v>5706</v>
      </c>
      <c r="I13" s="88">
        <v>50988</v>
      </c>
    </row>
    <row r="14" spans="2:9" x14ac:dyDescent="0.2">
      <c r="B14" s="89" t="s">
        <v>59</v>
      </c>
      <c r="C14" s="88">
        <v>1233</v>
      </c>
      <c r="D14" s="88">
        <v>3450</v>
      </c>
      <c r="E14" s="88">
        <v>9354</v>
      </c>
      <c r="F14" s="88">
        <v>18304</v>
      </c>
      <c r="G14" s="88">
        <v>8288</v>
      </c>
      <c r="H14" s="88">
        <v>6456</v>
      </c>
      <c r="I14" s="88">
        <v>47085</v>
      </c>
    </row>
    <row r="15" spans="2:9" x14ac:dyDescent="0.2">
      <c r="B15" s="89" t="s">
        <v>57</v>
      </c>
      <c r="C15" s="88">
        <v>190</v>
      </c>
      <c r="D15" s="88">
        <v>1668</v>
      </c>
      <c r="E15" s="88">
        <v>14798</v>
      </c>
      <c r="F15" s="88">
        <v>12058</v>
      </c>
      <c r="G15" s="88">
        <v>2519</v>
      </c>
      <c r="H15" s="88">
        <v>1950</v>
      </c>
      <c r="I15" s="88">
        <v>33183</v>
      </c>
    </row>
    <row r="16" spans="2:9" x14ac:dyDescent="0.2">
      <c r="B16" s="89" t="s">
        <v>60</v>
      </c>
      <c r="C16" s="88">
        <v>66</v>
      </c>
      <c r="D16" s="88">
        <v>1430</v>
      </c>
      <c r="E16" s="88">
        <v>4070</v>
      </c>
      <c r="F16" s="88">
        <v>8097</v>
      </c>
      <c r="G16" s="88">
        <v>4039</v>
      </c>
      <c r="H16" s="88">
        <v>3153</v>
      </c>
      <c r="I16" s="88">
        <v>20855</v>
      </c>
    </row>
    <row r="17" spans="2:9" x14ac:dyDescent="0.2">
      <c r="B17" s="90" t="s">
        <v>67</v>
      </c>
      <c r="C17" s="91">
        <v>10058</v>
      </c>
      <c r="D17" s="91">
        <v>42873</v>
      </c>
      <c r="E17" s="91">
        <v>119818</v>
      </c>
      <c r="F17" s="91">
        <v>112918</v>
      </c>
      <c r="G17" s="91">
        <v>26931</v>
      </c>
      <c r="H17" s="91">
        <v>24544</v>
      </c>
      <c r="I17" s="91">
        <v>337142</v>
      </c>
    </row>
    <row r="18" spans="2:9" x14ac:dyDescent="0.2">
      <c r="B18" s="89" t="s">
        <v>70</v>
      </c>
      <c r="C18" s="88">
        <v>9212</v>
      </c>
      <c r="D18" s="88">
        <v>39342</v>
      </c>
      <c r="E18" s="88">
        <v>93384</v>
      </c>
      <c r="F18" s="88">
        <v>92087</v>
      </c>
      <c r="G18" s="88">
        <v>20868</v>
      </c>
      <c r="H18" s="88">
        <v>18413</v>
      </c>
      <c r="I18" s="88">
        <v>273306</v>
      </c>
    </row>
    <row r="19" spans="2:9" x14ac:dyDescent="0.2">
      <c r="B19" s="89" t="s">
        <v>68</v>
      </c>
      <c r="C19" s="88">
        <v>810</v>
      </c>
      <c r="D19" s="88">
        <v>3354</v>
      </c>
      <c r="E19" s="88">
        <v>25835</v>
      </c>
      <c r="F19" s="88">
        <v>19274</v>
      </c>
      <c r="G19" s="88">
        <v>4374</v>
      </c>
      <c r="H19" s="88">
        <v>3337</v>
      </c>
      <c r="I19" s="88">
        <v>56984</v>
      </c>
    </row>
    <row r="20" spans="2:9" x14ac:dyDescent="0.2">
      <c r="B20" s="89" t="s">
        <v>69</v>
      </c>
      <c r="C20" s="88">
        <v>36</v>
      </c>
      <c r="D20" s="88">
        <v>177</v>
      </c>
      <c r="E20" s="88">
        <v>599</v>
      </c>
      <c r="F20" s="88">
        <v>1557</v>
      </c>
      <c r="G20" s="88">
        <v>1689</v>
      </c>
      <c r="H20" s="88">
        <v>2794</v>
      </c>
      <c r="I20" s="88">
        <v>6852</v>
      </c>
    </row>
    <row r="21" spans="2:9" x14ac:dyDescent="0.2">
      <c r="B21" s="90" t="s">
        <v>71</v>
      </c>
      <c r="C21" s="91">
        <v>729</v>
      </c>
      <c r="D21" s="91">
        <v>6089</v>
      </c>
      <c r="E21" s="91">
        <v>21881</v>
      </c>
      <c r="F21" s="91">
        <v>15800</v>
      </c>
      <c r="G21" s="91">
        <v>1930</v>
      </c>
      <c r="H21" s="91">
        <v>1187</v>
      </c>
      <c r="I21" s="91">
        <v>47616</v>
      </c>
    </row>
    <row r="22" spans="2:9" x14ac:dyDescent="0.2">
      <c r="B22" s="89" t="s">
        <v>73</v>
      </c>
      <c r="C22" s="88">
        <v>467</v>
      </c>
      <c r="D22" s="88">
        <v>4082</v>
      </c>
      <c r="E22" s="88">
        <v>12726</v>
      </c>
      <c r="F22" s="88">
        <v>5416</v>
      </c>
      <c r="G22" s="88">
        <v>801</v>
      </c>
      <c r="H22" s="88">
        <v>484</v>
      </c>
      <c r="I22" s="88">
        <v>23976</v>
      </c>
    </row>
    <row r="23" spans="2:9" x14ac:dyDescent="0.2">
      <c r="B23" s="89" t="s">
        <v>74</v>
      </c>
      <c r="C23" s="88">
        <v>158</v>
      </c>
      <c r="D23" s="88">
        <v>635</v>
      </c>
      <c r="E23" s="88">
        <v>4030</v>
      </c>
      <c r="F23" s="88">
        <v>8044</v>
      </c>
      <c r="G23" s="88">
        <v>662</v>
      </c>
      <c r="H23" s="88">
        <v>374</v>
      </c>
      <c r="I23" s="88">
        <v>13903</v>
      </c>
    </row>
    <row r="24" spans="2:9" x14ac:dyDescent="0.2">
      <c r="B24" s="89" t="s">
        <v>75</v>
      </c>
      <c r="C24" s="88">
        <v>48</v>
      </c>
      <c r="D24" s="88">
        <v>1032</v>
      </c>
      <c r="E24" s="88">
        <v>3671</v>
      </c>
      <c r="F24" s="88">
        <v>1417</v>
      </c>
      <c r="G24" s="88">
        <v>252</v>
      </c>
      <c r="H24" s="88">
        <v>225</v>
      </c>
      <c r="I24" s="88">
        <v>6645</v>
      </c>
    </row>
    <row r="25" spans="2:9" x14ac:dyDescent="0.2">
      <c r="B25" s="89" t="s">
        <v>72</v>
      </c>
      <c r="C25" s="88">
        <v>56</v>
      </c>
      <c r="D25" s="88">
        <v>340</v>
      </c>
      <c r="E25" s="88">
        <v>1454</v>
      </c>
      <c r="F25" s="88">
        <v>923</v>
      </c>
      <c r="G25" s="88">
        <v>215</v>
      </c>
      <c r="H25" s="88">
        <v>104</v>
      </c>
      <c r="I25" s="88">
        <v>3092</v>
      </c>
    </row>
    <row r="26" spans="2:9" x14ac:dyDescent="0.2">
      <c r="B26" s="90" t="s">
        <v>209</v>
      </c>
      <c r="C26" s="91">
        <v>25</v>
      </c>
      <c r="D26" s="91">
        <v>524</v>
      </c>
      <c r="E26" s="91">
        <v>5138</v>
      </c>
      <c r="F26" s="91">
        <v>80</v>
      </c>
      <c r="G26" s="91">
        <v>8</v>
      </c>
      <c r="H26" s="91"/>
      <c r="I26" s="91">
        <v>5775</v>
      </c>
    </row>
    <row r="27" spans="2:9" x14ac:dyDescent="0.2">
      <c r="B27" s="169" t="s">
        <v>53</v>
      </c>
      <c r="C27" s="169">
        <v>69680</v>
      </c>
      <c r="D27" s="169">
        <v>242425</v>
      </c>
      <c r="E27" s="169">
        <v>697076</v>
      </c>
      <c r="F27" s="169">
        <v>617242</v>
      </c>
      <c r="G27" s="169">
        <v>196070</v>
      </c>
      <c r="H27" s="169">
        <v>230361</v>
      </c>
      <c r="I27" s="169">
        <v>2052854</v>
      </c>
    </row>
    <row r="29" spans="2:9" x14ac:dyDescent="0.2">
      <c r="C29" s="56"/>
    </row>
  </sheetData>
  <mergeCells count="3">
    <mergeCell ref="B1:H1"/>
    <mergeCell ref="B2:H2"/>
    <mergeCell ref="B3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49D6-5D6F-491E-959B-6A3B77A4CD34}">
  <dimension ref="B1:L30"/>
  <sheetViews>
    <sheetView showGridLines="0" workbookViewId="0">
      <selection activeCell="I6" sqref="I6"/>
    </sheetView>
  </sheetViews>
  <sheetFormatPr defaultRowHeight="12.75" x14ac:dyDescent="0.2"/>
  <cols>
    <col min="1" max="1" width="9.140625" style="4"/>
    <col min="2" max="2" width="18.42578125" style="4" bestFit="1" customWidth="1"/>
    <col min="3" max="3" width="10" style="4" bestFit="1" customWidth="1"/>
    <col min="4" max="4" width="8.5703125" style="4" bestFit="1" customWidth="1"/>
    <col min="5" max="5" width="10.140625" style="4" bestFit="1" customWidth="1"/>
    <col min="6" max="7" width="14.7109375" style="4" bestFit="1" customWidth="1"/>
    <col min="8" max="8" width="14.5703125" style="4" customWidth="1"/>
    <col min="9" max="9" width="10" style="4" bestFit="1" customWidth="1"/>
    <col min="10" max="10" width="9" style="4" bestFit="1" customWidth="1"/>
    <col min="11" max="11" width="9.140625" style="4" bestFit="1" customWidth="1"/>
    <col min="12" max="16384" width="9.140625" style="4"/>
  </cols>
  <sheetData>
    <row r="1" spans="2:12" x14ac:dyDescent="0.2">
      <c r="B1" s="150" t="s">
        <v>87</v>
      </c>
      <c r="C1" s="150"/>
      <c r="D1" s="150"/>
      <c r="E1" s="150"/>
      <c r="F1" s="150"/>
      <c r="G1" s="150"/>
      <c r="H1" s="150"/>
      <c r="I1" s="150"/>
      <c r="J1" s="150"/>
      <c r="K1" s="150"/>
    </row>
    <row r="2" spans="2:12" x14ac:dyDescent="0.2">
      <c r="B2" s="150" t="s">
        <v>196</v>
      </c>
      <c r="C2" s="150"/>
      <c r="D2" s="150"/>
      <c r="E2" s="150"/>
      <c r="F2" s="150"/>
      <c r="G2" s="150"/>
      <c r="H2" s="150"/>
      <c r="I2" s="150"/>
      <c r="J2" s="150"/>
      <c r="K2" s="150"/>
    </row>
    <row r="3" spans="2:12" x14ac:dyDescent="0.2">
      <c r="B3" s="153" t="s">
        <v>111</v>
      </c>
      <c r="C3" s="153"/>
      <c r="D3" s="153"/>
      <c r="E3" s="153"/>
      <c r="F3" s="153"/>
      <c r="G3" s="153"/>
      <c r="H3" s="153"/>
      <c r="I3" s="153"/>
      <c r="J3" s="153"/>
      <c r="K3" s="153"/>
    </row>
    <row r="4" spans="2:12" ht="15" customHeight="1" x14ac:dyDescent="0.2">
      <c r="B4" s="151" t="s">
        <v>194</v>
      </c>
      <c r="C4" s="161" t="s">
        <v>203</v>
      </c>
      <c r="D4" s="162"/>
      <c r="E4" s="163"/>
      <c r="F4" s="161" t="s">
        <v>89</v>
      </c>
      <c r="G4" s="162"/>
      <c r="H4" s="163"/>
      <c r="I4" s="152" t="s">
        <v>114</v>
      </c>
      <c r="J4" s="152"/>
      <c r="K4" s="152"/>
    </row>
    <row r="5" spans="2:12" x14ac:dyDescent="0.2">
      <c r="B5" s="151"/>
      <c r="C5" s="110" t="s">
        <v>195</v>
      </c>
      <c r="D5" s="110" t="s">
        <v>204</v>
      </c>
      <c r="E5" s="110" t="s">
        <v>53</v>
      </c>
      <c r="F5" s="110" t="s">
        <v>195</v>
      </c>
      <c r="G5" s="110" t="s">
        <v>204</v>
      </c>
      <c r="H5" s="110" t="s">
        <v>53</v>
      </c>
      <c r="I5" s="109" t="s">
        <v>195</v>
      </c>
      <c r="J5" s="111" t="s">
        <v>204</v>
      </c>
      <c r="K5" s="111" t="s">
        <v>53</v>
      </c>
    </row>
    <row r="6" spans="2:12" x14ac:dyDescent="0.2">
      <c r="B6" s="12" t="s">
        <v>113</v>
      </c>
      <c r="C6" s="88">
        <v>29735</v>
      </c>
      <c r="D6" s="88">
        <v>39945</v>
      </c>
      <c r="E6" s="88">
        <f>SUM(C6:D6)</f>
        <v>69680</v>
      </c>
      <c r="F6" s="88">
        <v>82629529.420000002</v>
      </c>
      <c r="G6" s="88">
        <v>113154691.70999999</v>
      </c>
      <c r="H6" s="88">
        <v>195784221.13</v>
      </c>
      <c r="I6" s="30">
        <f>+F6/C6</f>
        <v>2778.8642818227677</v>
      </c>
      <c r="J6" s="30">
        <f>+G6/D6</f>
        <v>2832.7623409688322</v>
      </c>
      <c r="K6" s="30">
        <f>+H6/E6</f>
        <v>2809.7620713260621</v>
      </c>
      <c r="L6" s="70"/>
    </row>
    <row r="7" spans="2:12" x14ac:dyDescent="0.2">
      <c r="B7" s="12" t="s">
        <v>93</v>
      </c>
      <c r="C7" s="88">
        <v>152230</v>
      </c>
      <c r="D7" s="88">
        <v>90195</v>
      </c>
      <c r="E7" s="88">
        <f t="shared" ref="E7:E12" si="0">SUM(C7:D7)</f>
        <v>242425</v>
      </c>
      <c r="F7" s="88">
        <v>1211366882.52</v>
      </c>
      <c r="G7" s="88">
        <v>785046519.42000008</v>
      </c>
      <c r="H7" s="88">
        <v>1996413401.9400001</v>
      </c>
      <c r="I7" s="30">
        <f t="shared" ref="I7:I12" si="1">+F7/C7</f>
        <v>7957.4780432240686</v>
      </c>
      <c r="J7" s="30">
        <f t="shared" ref="J7:J12" si="2">+G7/D7</f>
        <v>8703.8806964909363</v>
      </c>
      <c r="K7" s="30">
        <f t="shared" ref="K7:K12" si="3">+H7/E7</f>
        <v>8235.1795480664132</v>
      </c>
    </row>
    <row r="8" spans="2:12" x14ac:dyDescent="0.2">
      <c r="B8" s="12" t="s">
        <v>17</v>
      </c>
      <c r="C8" s="88">
        <v>564066</v>
      </c>
      <c r="D8" s="88">
        <v>133010</v>
      </c>
      <c r="E8" s="88">
        <f t="shared" si="0"/>
        <v>697076</v>
      </c>
      <c r="F8" s="88">
        <v>6548728617.1800003</v>
      </c>
      <c r="G8" s="88">
        <v>1687906643.54</v>
      </c>
      <c r="H8" s="88">
        <v>8236635260.7200003</v>
      </c>
      <c r="I8" s="30">
        <f t="shared" si="1"/>
        <v>11609.862351533331</v>
      </c>
      <c r="J8" s="30">
        <f t="shared" si="2"/>
        <v>12690.073254191413</v>
      </c>
      <c r="K8" s="30">
        <f t="shared" si="3"/>
        <v>11815.978832609357</v>
      </c>
    </row>
    <row r="9" spans="2:12" x14ac:dyDescent="0.2">
      <c r="B9" s="12" t="s">
        <v>18</v>
      </c>
      <c r="C9" s="88">
        <v>462131</v>
      </c>
      <c r="D9" s="88">
        <v>155111</v>
      </c>
      <c r="E9" s="88">
        <f t="shared" si="0"/>
        <v>617242</v>
      </c>
      <c r="F9" s="88">
        <v>9362930248.7800007</v>
      </c>
      <c r="G9" s="88">
        <v>3272407727.9499998</v>
      </c>
      <c r="H9" s="88">
        <v>12635337976.73</v>
      </c>
      <c r="I9" s="30">
        <f t="shared" si="1"/>
        <v>20260.337975119612</v>
      </c>
      <c r="J9" s="30">
        <f t="shared" si="2"/>
        <v>21097.199605121492</v>
      </c>
      <c r="K9" s="30">
        <f t="shared" si="3"/>
        <v>20470.638706909122</v>
      </c>
    </row>
    <row r="10" spans="2:12" x14ac:dyDescent="0.2">
      <c r="B10" s="12" t="s">
        <v>19</v>
      </c>
      <c r="C10" s="88">
        <v>104527</v>
      </c>
      <c r="D10" s="88">
        <v>91543</v>
      </c>
      <c r="E10" s="88">
        <f t="shared" si="0"/>
        <v>196070</v>
      </c>
      <c r="F10" s="88">
        <v>4023347363.25</v>
      </c>
      <c r="G10" s="88">
        <v>3537258563.21</v>
      </c>
      <c r="H10" s="88">
        <v>7560605926.46</v>
      </c>
      <c r="I10" s="30">
        <f t="shared" si="1"/>
        <v>38490.98666612454</v>
      </c>
      <c r="J10" s="30">
        <f t="shared" si="2"/>
        <v>38640.404653660029</v>
      </c>
      <c r="K10" s="30">
        <f t="shared" si="3"/>
        <v>38560.748337124496</v>
      </c>
    </row>
    <row r="11" spans="2:12" x14ac:dyDescent="0.2">
      <c r="B11" s="12" t="s">
        <v>192</v>
      </c>
      <c r="C11" s="88">
        <v>94251</v>
      </c>
      <c r="D11" s="88">
        <v>136110</v>
      </c>
      <c r="E11" s="88">
        <f t="shared" si="0"/>
        <v>230361</v>
      </c>
      <c r="F11" s="88">
        <v>11009648783.75</v>
      </c>
      <c r="G11" s="88">
        <v>9506183598.8400002</v>
      </c>
      <c r="H11" s="88">
        <v>20515832382.59</v>
      </c>
      <c r="I11" s="30">
        <f t="shared" si="1"/>
        <v>116812.01031023543</v>
      </c>
      <c r="J11" s="30">
        <f t="shared" si="2"/>
        <v>69841.919027551252</v>
      </c>
      <c r="K11" s="30">
        <f t="shared" si="3"/>
        <v>89059.486556274715</v>
      </c>
    </row>
    <row r="12" spans="2:12" x14ac:dyDescent="0.2">
      <c r="B12" s="112" t="s">
        <v>186</v>
      </c>
      <c r="C12" s="106">
        <v>1406940</v>
      </c>
      <c r="D12" s="106">
        <v>645914</v>
      </c>
      <c r="E12" s="106">
        <f t="shared" si="0"/>
        <v>2052854</v>
      </c>
      <c r="F12" s="106">
        <v>32238651424.900002</v>
      </c>
      <c r="G12" s="106">
        <v>18901957744.669998</v>
      </c>
      <c r="H12" s="106">
        <v>51140609169.57</v>
      </c>
      <c r="I12" s="83">
        <f t="shared" si="1"/>
        <v>22914.020089627134</v>
      </c>
      <c r="J12" s="83">
        <f t="shared" si="2"/>
        <v>29263.892321067509</v>
      </c>
      <c r="K12" s="83">
        <f t="shared" si="3"/>
        <v>24911.956315242096</v>
      </c>
    </row>
    <row r="30" spans="3:3" x14ac:dyDescent="0.2">
      <c r="C30" s="56"/>
    </row>
  </sheetData>
  <mergeCells count="7">
    <mergeCell ref="C4:E4"/>
    <mergeCell ref="I4:K4"/>
    <mergeCell ref="B4:B5"/>
    <mergeCell ref="F4:H4"/>
    <mergeCell ref="B1:K1"/>
    <mergeCell ref="B2:K2"/>
    <mergeCell ref="B3:K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3061-08B5-4C42-9503-5CEFCDBF4785}">
  <dimension ref="B1:F17"/>
  <sheetViews>
    <sheetView showGridLines="0" workbookViewId="0">
      <selection activeCell="H16" sqref="H16"/>
    </sheetView>
  </sheetViews>
  <sheetFormatPr defaultRowHeight="12.75" x14ac:dyDescent="0.2"/>
  <cols>
    <col min="1" max="1" width="9.140625" style="4"/>
    <col min="2" max="2" width="11.85546875" style="4" customWidth="1"/>
    <col min="3" max="4" width="6.42578125" style="4" bestFit="1" customWidth="1"/>
    <col min="5" max="5" width="7.85546875" style="4" bestFit="1" customWidth="1"/>
    <col min="6" max="6" width="9.5703125" style="4" customWidth="1"/>
    <col min="7" max="16384" width="9.140625" style="4"/>
  </cols>
  <sheetData>
    <row r="1" spans="2:6" ht="16.5" customHeight="1" x14ac:dyDescent="0.2">
      <c r="B1" s="125" t="s">
        <v>109</v>
      </c>
      <c r="C1" s="125"/>
      <c r="D1" s="125"/>
      <c r="E1" s="125"/>
      <c r="F1" s="125"/>
    </row>
    <row r="2" spans="2:6" ht="24" customHeight="1" x14ac:dyDescent="0.2">
      <c r="B2" s="165" t="s">
        <v>76</v>
      </c>
      <c r="C2" s="165"/>
      <c r="D2" s="165"/>
      <c r="E2" s="165"/>
      <c r="F2" s="165"/>
    </row>
    <row r="3" spans="2:6" x14ac:dyDescent="0.2">
      <c r="B3" s="164" t="s">
        <v>111</v>
      </c>
      <c r="C3" s="164"/>
      <c r="D3" s="164"/>
      <c r="E3" s="164"/>
      <c r="F3" s="164"/>
    </row>
    <row r="4" spans="2:6" ht="24.75" customHeight="1" x14ac:dyDescent="0.2">
      <c r="B4" s="151" t="s">
        <v>0</v>
      </c>
      <c r="C4" s="166" t="s">
        <v>116</v>
      </c>
      <c r="D4" s="166"/>
      <c r="E4" s="152" t="s">
        <v>117</v>
      </c>
      <c r="F4" s="152"/>
    </row>
    <row r="5" spans="2:6" x14ac:dyDescent="0.2">
      <c r="B5" s="151"/>
      <c r="C5" s="42">
        <v>2020</v>
      </c>
      <c r="D5" s="42">
        <v>2021</v>
      </c>
      <c r="E5" s="41" t="s">
        <v>95</v>
      </c>
      <c r="F5" s="41" t="s">
        <v>96</v>
      </c>
    </row>
    <row r="6" spans="2:6" x14ac:dyDescent="0.2">
      <c r="B6" s="1" t="s">
        <v>1</v>
      </c>
      <c r="C6" s="5">
        <v>91388</v>
      </c>
      <c r="D6" s="5">
        <v>90873</v>
      </c>
      <c r="E6" s="5">
        <f>+(D6-C6)</f>
        <v>-515</v>
      </c>
      <c r="F6" s="44">
        <f>+E6/C6</f>
        <v>-5.6353131702192851E-3</v>
      </c>
    </row>
    <row r="7" spans="2:6" x14ac:dyDescent="0.2">
      <c r="B7" s="1" t="s">
        <v>2</v>
      </c>
      <c r="C7" s="5">
        <v>91880</v>
      </c>
      <c r="D7" s="27"/>
      <c r="E7" s="27"/>
      <c r="F7" s="27"/>
    </row>
    <row r="8" spans="2:6" x14ac:dyDescent="0.2">
      <c r="B8" s="1" t="s">
        <v>3</v>
      </c>
      <c r="C8" s="5">
        <v>92233</v>
      </c>
      <c r="D8" s="27"/>
      <c r="E8" s="27"/>
      <c r="F8" s="27"/>
    </row>
    <row r="9" spans="2:6" x14ac:dyDescent="0.2">
      <c r="B9" s="1" t="s">
        <v>4</v>
      </c>
      <c r="C9" s="5">
        <v>69028</v>
      </c>
      <c r="D9" s="27"/>
      <c r="E9" s="27"/>
      <c r="F9" s="27"/>
    </row>
    <row r="10" spans="2:6" x14ac:dyDescent="0.2">
      <c r="B10" s="1" t="s">
        <v>5</v>
      </c>
      <c r="C10" s="5">
        <v>68985</v>
      </c>
      <c r="D10" s="27"/>
      <c r="E10" s="27"/>
      <c r="F10" s="27"/>
    </row>
    <row r="11" spans="2:6" x14ac:dyDescent="0.2">
      <c r="B11" s="1" t="s">
        <v>6</v>
      </c>
      <c r="C11" s="5">
        <v>79694</v>
      </c>
      <c r="D11" s="27"/>
      <c r="E11" s="27"/>
      <c r="F11" s="27"/>
    </row>
    <row r="12" spans="2:6" x14ac:dyDescent="0.2">
      <c r="B12" s="1" t="s">
        <v>7</v>
      </c>
      <c r="C12" s="5">
        <v>83459</v>
      </c>
      <c r="D12" s="27"/>
      <c r="E12" s="27"/>
      <c r="F12" s="27"/>
    </row>
    <row r="13" spans="2:6" x14ac:dyDescent="0.2">
      <c r="B13" s="1" t="s">
        <v>8</v>
      </c>
      <c r="C13" s="5">
        <v>84866</v>
      </c>
      <c r="D13" s="27"/>
      <c r="E13" s="27"/>
      <c r="F13" s="27"/>
    </row>
    <row r="14" spans="2:6" x14ac:dyDescent="0.2">
      <c r="B14" s="1" t="s">
        <v>9</v>
      </c>
      <c r="C14" s="5">
        <v>86422</v>
      </c>
      <c r="D14" s="27"/>
      <c r="E14" s="27"/>
      <c r="F14" s="27"/>
    </row>
    <row r="15" spans="2:6" x14ac:dyDescent="0.2">
      <c r="B15" s="1" t="s">
        <v>10</v>
      </c>
      <c r="C15" s="5">
        <v>88004</v>
      </c>
      <c r="D15" s="27"/>
      <c r="E15" s="27"/>
      <c r="F15" s="27"/>
    </row>
    <row r="16" spans="2:6" x14ac:dyDescent="0.2">
      <c r="B16" s="1" t="s">
        <v>11</v>
      </c>
      <c r="C16" s="5">
        <v>89202</v>
      </c>
      <c r="D16" s="27"/>
      <c r="E16" s="27"/>
      <c r="F16" s="27"/>
    </row>
    <row r="17" spans="2:6" x14ac:dyDescent="0.2">
      <c r="B17" s="1" t="s">
        <v>12</v>
      </c>
      <c r="C17" s="5">
        <v>89965</v>
      </c>
      <c r="D17" s="27"/>
      <c r="E17" s="27"/>
      <c r="F17" s="27"/>
    </row>
  </sheetData>
  <mergeCells count="6">
    <mergeCell ref="E4:F4"/>
    <mergeCell ref="B3:F3"/>
    <mergeCell ref="B2:F2"/>
    <mergeCell ref="B1:F1"/>
    <mergeCell ref="B4:B5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718A-9FB7-4588-8269-4CDD82676DA1}">
  <dimension ref="B1:D37"/>
  <sheetViews>
    <sheetView showGridLines="0" workbookViewId="0">
      <selection activeCell="B2" sqref="B2:D2"/>
    </sheetView>
  </sheetViews>
  <sheetFormatPr defaultRowHeight="12.75" x14ac:dyDescent="0.2"/>
  <cols>
    <col min="1" max="1" width="9.140625" style="4"/>
    <col min="2" max="2" width="28.85546875" style="4" bestFit="1" customWidth="1"/>
    <col min="3" max="3" width="18.42578125" style="4" bestFit="1" customWidth="1"/>
    <col min="4" max="4" width="23.7109375" style="4" bestFit="1" customWidth="1"/>
    <col min="5" max="16384" width="9.140625" style="4"/>
  </cols>
  <sheetData>
    <row r="1" spans="2:4" x14ac:dyDescent="0.2">
      <c r="B1" s="150" t="s">
        <v>110</v>
      </c>
      <c r="C1" s="150"/>
      <c r="D1" s="150"/>
    </row>
    <row r="2" spans="2:4" x14ac:dyDescent="0.2">
      <c r="B2" s="150" t="s">
        <v>147</v>
      </c>
      <c r="C2" s="150"/>
      <c r="D2" s="150"/>
    </row>
    <row r="3" spans="2:4" x14ac:dyDescent="0.2">
      <c r="B3" s="154" t="s">
        <v>111</v>
      </c>
      <c r="C3" s="154"/>
      <c r="D3" s="154"/>
    </row>
    <row r="4" spans="2:4" x14ac:dyDescent="0.2">
      <c r="B4" s="42" t="s">
        <v>20</v>
      </c>
      <c r="C4" s="42" t="s">
        <v>118</v>
      </c>
      <c r="D4" s="41" t="s">
        <v>119</v>
      </c>
    </row>
    <row r="5" spans="2:4" x14ac:dyDescent="0.2">
      <c r="B5" s="75" t="s">
        <v>21</v>
      </c>
      <c r="C5" s="76">
        <v>32403</v>
      </c>
      <c r="D5" s="77">
        <v>0.35659999999999997</v>
      </c>
    </row>
    <row r="6" spans="2:4" x14ac:dyDescent="0.2">
      <c r="B6" s="75" t="s">
        <v>22</v>
      </c>
      <c r="C6" s="76">
        <v>14780</v>
      </c>
      <c r="D6" s="77">
        <v>0.16259999999999999</v>
      </c>
    </row>
    <row r="7" spans="2:4" x14ac:dyDescent="0.2">
      <c r="B7" s="75" t="s">
        <v>23</v>
      </c>
      <c r="C7" s="76">
        <v>13656</v>
      </c>
      <c r="D7" s="77">
        <v>0.15029999999999999</v>
      </c>
    </row>
    <row r="8" spans="2:4" x14ac:dyDescent="0.2">
      <c r="B8" s="75" t="s">
        <v>27</v>
      </c>
      <c r="C8" s="76">
        <v>3272</v>
      </c>
      <c r="D8" s="77">
        <v>3.5999999999999997E-2</v>
      </c>
    </row>
    <row r="9" spans="2:4" x14ac:dyDescent="0.2">
      <c r="B9" s="75" t="s">
        <v>24</v>
      </c>
      <c r="C9" s="76">
        <v>3253</v>
      </c>
      <c r="D9" s="77">
        <v>3.5799999999999998E-2</v>
      </c>
    </row>
    <row r="10" spans="2:4" x14ac:dyDescent="0.2">
      <c r="B10" s="75" t="s">
        <v>29</v>
      </c>
      <c r="C10" s="76">
        <v>2944</v>
      </c>
      <c r="D10" s="77">
        <v>3.2399999999999998E-2</v>
      </c>
    </row>
    <row r="11" spans="2:4" x14ac:dyDescent="0.2">
      <c r="B11" s="75" t="s">
        <v>25</v>
      </c>
      <c r="C11" s="76">
        <v>2426</v>
      </c>
      <c r="D11" s="77">
        <v>2.6700000000000002E-2</v>
      </c>
    </row>
    <row r="12" spans="2:4" x14ac:dyDescent="0.2">
      <c r="B12" s="75" t="s">
        <v>30</v>
      </c>
      <c r="C12" s="76">
        <v>2343</v>
      </c>
      <c r="D12" s="77">
        <v>2.58E-2</v>
      </c>
    </row>
    <row r="13" spans="2:4" x14ac:dyDescent="0.2">
      <c r="B13" s="75" t="s">
        <v>32</v>
      </c>
      <c r="C13" s="76">
        <v>1750</v>
      </c>
      <c r="D13" s="77">
        <v>1.9300000000000001E-2</v>
      </c>
    </row>
    <row r="14" spans="2:4" x14ac:dyDescent="0.2">
      <c r="B14" s="75" t="s">
        <v>26</v>
      </c>
      <c r="C14" s="76">
        <v>1730</v>
      </c>
      <c r="D14" s="77">
        <v>1.9E-2</v>
      </c>
    </row>
    <row r="15" spans="2:4" x14ac:dyDescent="0.2">
      <c r="B15" s="75" t="s">
        <v>28</v>
      </c>
      <c r="C15" s="76">
        <v>1701</v>
      </c>
      <c r="D15" s="77">
        <v>1.8700000000000001E-2</v>
      </c>
    </row>
    <row r="16" spans="2:4" x14ac:dyDescent="0.2">
      <c r="B16" s="75" t="s">
        <v>33</v>
      </c>
      <c r="C16" s="76">
        <v>1332</v>
      </c>
      <c r="D16" s="77">
        <v>1.47E-2</v>
      </c>
    </row>
    <row r="17" spans="2:4" x14ac:dyDescent="0.2">
      <c r="B17" s="75" t="s">
        <v>31</v>
      </c>
      <c r="C17" s="76">
        <v>1203</v>
      </c>
      <c r="D17" s="77">
        <v>1.32E-2</v>
      </c>
    </row>
    <row r="18" spans="2:4" x14ac:dyDescent="0.2">
      <c r="B18" s="75" t="s">
        <v>34</v>
      </c>
      <c r="C18" s="75">
        <v>970</v>
      </c>
      <c r="D18" s="77">
        <v>1.0699999999999999E-2</v>
      </c>
    </row>
    <row r="19" spans="2:4" x14ac:dyDescent="0.2">
      <c r="B19" s="75" t="s">
        <v>40</v>
      </c>
      <c r="C19" s="75">
        <v>821</v>
      </c>
      <c r="D19" s="77">
        <v>8.9999999999999993E-3</v>
      </c>
    </row>
    <row r="20" spans="2:4" x14ac:dyDescent="0.2">
      <c r="B20" s="75" t="s">
        <v>36</v>
      </c>
      <c r="C20" s="75">
        <v>789</v>
      </c>
      <c r="D20" s="77">
        <v>8.6999999999999994E-3</v>
      </c>
    </row>
    <row r="21" spans="2:4" x14ac:dyDescent="0.2">
      <c r="B21" s="75" t="s">
        <v>38</v>
      </c>
      <c r="C21" s="75">
        <v>687</v>
      </c>
      <c r="D21" s="77">
        <v>7.6E-3</v>
      </c>
    </row>
    <row r="22" spans="2:4" x14ac:dyDescent="0.2">
      <c r="B22" s="75" t="s">
        <v>42</v>
      </c>
      <c r="C22" s="75">
        <v>645</v>
      </c>
      <c r="D22" s="77">
        <v>7.1000000000000004E-3</v>
      </c>
    </row>
    <row r="23" spans="2:4" x14ac:dyDescent="0.2">
      <c r="B23" s="75" t="s">
        <v>39</v>
      </c>
      <c r="C23" s="75">
        <v>602</v>
      </c>
      <c r="D23" s="77">
        <v>6.6E-3</v>
      </c>
    </row>
    <row r="24" spans="2:4" x14ac:dyDescent="0.2">
      <c r="B24" s="75" t="s">
        <v>41</v>
      </c>
      <c r="C24" s="75">
        <v>524</v>
      </c>
      <c r="D24" s="77">
        <v>5.7999999999999996E-3</v>
      </c>
    </row>
    <row r="25" spans="2:4" x14ac:dyDescent="0.2">
      <c r="B25" s="75" t="s">
        <v>35</v>
      </c>
      <c r="C25" s="75">
        <v>506</v>
      </c>
      <c r="D25" s="77">
        <v>5.5999999999999999E-3</v>
      </c>
    </row>
    <row r="26" spans="2:4" x14ac:dyDescent="0.2">
      <c r="B26" s="75" t="s">
        <v>37</v>
      </c>
      <c r="C26" s="75">
        <v>505</v>
      </c>
      <c r="D26" s="77">
        <v>5.5999999999999999E-3</v>
      </c>
    </row>
    <row r="27" spans="2:4" x14ac:dyDescent="0.2">
      <c r="B27" s="75" t="s">
        <v>44</v>
      </c>
      <c r="C27" s="75">
        <v>361</v>
      </c>
      <c r="D27" s="77">
        <v>4.0000000000000001E-3</v>
      </c>
    </row>
    <row r="28" spans="2:4" x14ac:dyDescent="0.2">
      <c r="B28" s="75" t="s">
        <v>43</v>
      </c>
      <c r="C28" s="75">
        <v>358</v>
      </c>
      <c r="D28" s="77">
        <v>3.8999999999999998E-3</v>
      </c>
    </row>
    <row r="29" spans="2:4" x14ac:dyDescent="0.2">
      <c r="B29" s="75" t="s">
        <v>46</v>
      </c>
      <c r="C29" s="75">
        <v>316</v>
      </c>
      <c r="D29" s="77">
        <v>3.5000000000000001E-3</v>
      </c>
    </row>
    <row r="30" spans="2:4" x14ac:dyDescent="0.2">
      <c r="B30" s="75" t="s">
        <v>45</v>
      </c>
      <c r="C30" s="75">
        <v>243</v>
      </c>
      <c r="D30" s="77">
        <v>2.7000000000000001E-3</v>
      </c>
    </row>
    <row r="31" spans="2:4" x14ac:dyDescent="0.2">
      <c r="B31" s="75" t="s">
        <v>47</v>
      </c>
      <c r="C31" s="75">
        <v>241</v>
      </c>
      <c r="D31" s="77">
        <v>2.7000000000000001E-3</v>
      </c>
    </row>
    <row r="32" spans="2:4" x14ac:dyDescent="0.2">
      <c r="B32" s="75" t="s">
        <v>50</v>
      </c>
      <c r="C32" s="75">
        <v>196</v>
      </c>
      <c r="D32" s="77">
        <v>2.2000000000000001E-3</v>
      </c>
    </row>
    <row r="33" spans="2:4" x14ac:dyDescent="0.2">
      <c r="B33" s="75" t="s">
        <v>49</v>
      </c>
      <c r="C33" s="75">
        <v>139</v>
      </c>
      <c r="D33" s="77">
        <v>1.5E-3</v>
      </c>
    </row>
    <row r="34" spans="2:4" x14ac:dyDescent="0.2">
      <c r="B34" s="75" t="s">
        <v>52</v>
      </c>
      <c r="C34" s="75">
        <v>72</v>
      </c>
      <c r="D34" s="77">
        <v>8.0000000000000004E-4</v>
      </c>
    </row>
    <row r="35" spans="2:4" x14ac:dyDescent="0.2">
      <c r="B35" s="75" t="s">
        <v>48</v>
      </c>
      <c r="C35" s="75">
        <v>54</v>
      </c>
      <c r="D35" s="77">
        <v>5.9999999999999995E-4</v>
      </c>
    </row>
    <row r="36" spans="2:4" x14ac:dyDescent="0.2">
      <c r="B36" s="75" t="s">
        <v>51</v>
      </c>
      <c r="C36" s="78">
        <v>51</v>
      </c>
      <c r="D36" s="77">
        <v>5.9999999999999995E-4</v>
      </c>
    </row>
    <row r="37" spans="2:4" x14ac:dyDescent="0.2">
      <c r="B37" s="3" t="s">
        <v>53</v>
      </c>
      <c r="C37" s="19">
        <v>90873</v>
      </c>
      <c r="D37" s="23">
        <v>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3F3A-BA6E-46D9-8C9C-C62A8A457FE0}">
  <dimension ref="B1:K8"/>
  <sheetViews>
    <sheetView showGridLines="0" workbookViewId="0">
      <selection activeCell="C5" sqref="C5:F6"/>
    </sheetView>
  </sheetViews>
  <sheetFormatPr defaultRowHeight="12.75" x14ac:dyDescent="0.2"/>
  <cols>
    <col min="1" max="1" width="9.140625" style="4"/>
    <col min="2" max="2" width="7" style="4" bestFit="1" customWidth="1"/>
    <col min="3" max="3" width="10.7109375" style="4" customWidth="1"/>
    <col min="4" max="4" width="11.5703125" style="4" customWidth="1"/>
    <col min="5" max="5" width="12" style="4" customWidth="1"/>
    <col min="6" max="6" width="8.5703125" style="4" customWidth="1"/>
    <col min="7" max="7" width="13.85546875" style="4" customWidth="1"/>
    <col min="8" max="8" width="8" style="4" bestFit="1" customWidth="1"/>
    <col min="9" max="9" width="10" style="4" customWidth="1"/>
    <col min="10" max="10" width="10.42578125" style="4" customWidth="1"/>
    <col min="11" max="11" width="7.5703125" style="4" bestFit="1" customWidth="1"/>
    <col min="12" max="16384" width="9.140625" style="4"/>
  </cols>
  <sheetData>
    <row r="1" spans="2:11" x14ac:dyDescent="0.2">
      <c r="B1" s="150" t="s">
        <v>149</v>
      </c>
      <c r="C1" s="150"/>
      <c r="D1" s="150"/>
      <c r="E1" s="150"/>
      <c r="F1" s="150"/>
      <c r="G1" s="150"/>
      <c r="H1" s="150"/>
      <c r="I1" s="150"/>
      <c r="J1" s="150"/>
      <c r="K1" s="7"/>
    </row>
    <row r="2" spans="2:11" x14ac:dyDescent="0.2">
      <c r="B2" s="150" t="s">
        <v>148</v>
      </c>
      <c r="C2" s="150"/>
      <c r="D2" s="150"/>
      <c r="E2" s="150"/>
      <c r="F2" s="150"/>
      <c r="G2" s="150"/>
      <c r="H2" s="150"/>
      <c r="I2" s="150"/>
      <c r="J2" s="150"/>
      <c r="K2" s="7"/>
    </row>
    <row r="3" spans="2:11" x14ac:dyDescent="0.2">
      <c r="B3" s="153" t="s">
        <v>111</v>
      </c>
      <c r="C3" s="153"/>
      <c r="D3" s="153"/>
      <c r="E3" s="153"/>
      <c r="F3" s="153"/>
      <c r="G3" s="153"/>
      <c r="H3" s="153"/>
      <c r="I3" s="153"/>
      <c r="J3" s="153"/>
      <c r="K3" s="25"/>
    </row>
    <row r="4" spans="2:11" x14ac:dyDescent="0.2">
      <c r="B4" s="151" t="s">
        <v>0</v>
      </c>
      <c r="C4" s="151" t="s">
        <v>174</v>
      </c>
      <c r="D4" s="151"/>
      <c r="E4" s="151"/>
      <c r="F4" s="151"/>
      <c r="G4" s="152" t="s">
        <v>175</v>
      </c>
      <c r="H4" s="152"/>
      <c r="I4" s="152"/>
      <c r="J4" s="152"/>
    </row>
    <row r="5" spans="2:11" x14ac:dyDescent="0.2">
      <c r="B5" s="151"/>
      <c r="C5" s="117" t="s">
        <v>165</v>
      </c>
      <c r="D5" s="117" t="s">
        <v>168</v>
      </c>
      <c r="E5" s="117" t="s">
        <v>166</v>
      </c>
      <c r="F5" s="117" t="s">
        <v>108</v>
      </c>
      <c r="G5" s="41" t="s">
        <v>165</v>
      </c>
      <c r="H5" s="28" t="s">
        <v>168</v>
      </c>
      <c r="I5" s="28" t="s">
        <v>166</v>
      </c>
      <c r="J5" s="28" t="s">
        <v>108</v>
      </c>
    </row>
    <row r="6" spans="2:11" x14ac:dyDescent="0.2">
      <c r="B6" s="20" t="s">
        <v>1</v>
      </c>
      <c r="C6" s="2">
        <v>72571</v>
      </c>
      <c r="D6" s="2">
        <v>14261</v>
      </c>
      <c r="E6" s="2">
        <v>2569</v>
      </c>
      <c r="F6" s="2">
        <v>1472</v>
      </c>
      <c r="G6" s="15">
        <v>0.79859999999999998</v>
      </c>
      <c r="H6" s="15">
        <v>0.15690000000000001</v>
      </c>
      <c r="I6" s="15">
        <v>2.8299999999999999E-2</v>
      </c>
      <c r="J6" s="15">
        <v>1.6199999999999999E-2</v>
      </c>
    </row>
    <row r="7" spans="2:11" x14ac:dyDescent="0.2">
      <c r="C7" s="14"/>
      <c r="D7" s="14"/>
    </row>
    <row r="8" spans="2:11" x14ac:dyDescent="0.2">
      <c r="C8" s="74"/>
    </row>
  </sheetData>
  <mergeCells count="6">
    <mergeCell ref="B4:B5"/>
    <mergeCell ref="C4:F4"/>
    <mergeCell ref="G4:J4"/>
    <mergeCell ref="B1:J1"/>
    <mergeCell ref="B2:J2"/>
    <mergeCell ref="B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5650-A665-49FD-87FD-9BA7BDC642DF}">
  <dimension ref="B1:D27"/>
  <sheetViews>
    <sheetView showGridLines="0" workbookViewId="0">
      <selection activeCell="E24" sqref="E24"/>
    </sheetView>
  </sheetViews>
  <sheetFormatPr defaultRowHeight="12.75" x14ac:dyDescent="0.2"/>
  <cols>
    <col min="1" max="1" width="9.140625" style="4"/>
    <col min="2" max="2" width="41" style="4" bestFit="1" customWidth="1"/>
    <col min="3" max="3" width="23.42578125" style="4" customWidth="1"/>
    <col min="4" max="4" width="26.28515625" style="4" customWidth="1"/>
    <col min="5" max="16384" width="9.140625" style="4"/>
  </cols>
  <sheetData>
    <row r="1" spans="2:4" x14ac:dyDescent="0.2">
      <c r="B1" s="150" t="s">
        <v>150</v>
      </c>
      <c r="C1" s="150"/>
      <c r="D1" s="150"/>
    </row>
    <row r="2" spans="2:4" x14ac:dyDescent="0.2">
      <c r="B2" s="150" t="s">
        <v>208</v>
      </c>
      <c r="C2" s="150"/>
      <c r="D2" s="150"/>
    </row>
    <row r="3" spans="2:4" x14ac:dyDescent="0.2">
      <c r="B3" s="167" t="s">
        <v>111</v>
      </c>
      <c r="C3" s="167"/>
      <c r="D3" s="167"/>
    </row>
    <row r="4" spans="2:4" x14ac:dyDescent="0.2">
      <c r="B4" s="58" t="s">
        <v>86</v>
      </c>
      <c r="C4" s="58" t="s">
        <v>116</v>
      </c>
      <c r="D4" s="59" t="s">
        <v>119</v>
      </c>
    </row>
    <row r="5" spans="2:4" x14ac:dyDescent="0.2">
      <c r="B5" s="49" t="s">
        <v>55</v>
      </c>
      <c r="C5" s="60">
        <v>75735</v>
      </c>
      <c r="D5" s="61">
        <v>0.83340000000000003</v>
      </c>
    </row>
    <row r="6" spans="2:4" x14ac:dyDescent="0.2">
      <c r="B6" s="50" t="s">
        <v>58</v>
      </c>
      <c r="C6" s="5">
        <v>30948</v>
      </c>
      <c r="D6" s="15">
        <v>0.34060000000000001</v>
      </c>
    </row>
    <row r="7" spans="2:4" x14ac:dyDescent="0.2">
      <c r="B7" s="50" t="s">
        <v>63</v>
      </c>
      <c r="C7" s="5">
        <v>19763</v>
      </c>
      <c r="D7" s="15">
        <v>0.2175</v>
      </c>
    </row>
    <row r="8" spans="2:4" x14ac:dyDescent="0.2">
      <c r="B8" s="50" t="s">
        <v>61</v>
      </c>
      <c r="C8" s="5">
        <v>5286</v>
      </c>
      <c r="D8" s="15">
        <v>5.8200000000000002E-2</v>
      </c>
    </row>
    <row r="9" spans="2:4" x14ac:dyDescent="0.2">
      <c r="B9" s="50" t="s">
        <v>57</v>
      </c>
      <c r="C9" s="5">
        <v>5054</v>
      </c>
      <c r="D9" s="15">
        <v>5.5599999999999997E-2</v>
      </c>
    </row>
    <row r="10" spans="2:4" x14ac:dyDescent="0.2">
      <c r="B10" s="50" t="s">
        <v>65</v>
      </c>
      <c r="C10" s="5">
        <v>4080</v>
      </c>
      <c r="D10" s="15">
        <v>4.4900000000000002E-2</v>
      </c>
    </row>
    <row r="11" spans="2:4" x14ac:dyDescent="0.2">
      <c r="B11" s="50" t="s">
        <v>66</v>
      </c>
      <c r="C11" s="5">
        <v>3592</v>
      </c>
      <c r="D11" s="15">
        <v>3.95E-2</v>
      </c>
    </row>
    <row r="12" spans="2:4" x14ac:dyDescent="0.2">
      <c r="B12" s="50" t="s">
        <v>62</v>
      </c>
      <c r="C12" s="5">
        <v>3076</v>
      </c>
      <c r="D12" s="15">
        <v>3.3799999999999997E-2</v>
      </c>
    </row>
    <row r="13" spans="2:4" x14ac:dyDescent="0.2">
      <c r="B13" s="50" t="s">
        <v>64</v>
      </c>
      <c r="C13" s="5">
        <v>1795</v>
      </c>
      <c r="D13" s="15">
        <v>1.9800000000000002E-2</v>
      </c>
    </row>
    <row r="14" spans="2:4" x14ac:dyDescent="0.2">
      <c r="B14" s="50" t="s">
        <v>59</v>
      </c>
      <c r="C14" s="1">
        <v>972</v>
      </c>
      <c r="D14" s="15">
        <v>1.0699999999999999E-2</v>
      </c>
    </row>
    <row r="15" spans="2:4" x14ac:dyDescent="0.2">
      <c r="B15" s="50" t="s">
        <v>60</v>
      </c>
      <c r="C15" s="1">
        <v>602</v>
      </c>
      <c r="D15" s="15">
        <v>6.6E-3</v>
      </c>
    </row>
    <row r="16" spans="2:4" x14ac:dyDescent="0.2">
      <c r="B16" s="50" t="s">
        <v>56</v>
      </c>
      <c r="C16" s="1">
        <v>567</v>
      </c>
      <c r="D16" s="15">
        <v>6.1999999999999998E-3</v>
      </c>
    </row>
    <row r="17" spans="2:4" x14ac:dyDescent="0.2">
      <c r="B17" s="49" t="s">
        <v>67</v>
      </c>
      <c r="C17" s="60">
        <v>12307</v>
      </c>
      <c r="D17" s="61">
        <v>0.13539999999999999</v>
      </c>
    </row>
    <row r="18" spans="2:4" x14ac:dyDescent="0.2">
      <c r="B18" s="50" t="s">
        <v>70</v>
      </c>
      <c r="C18" s="5">
        <v>6186</v>
      </c>
      <c r="D18" s="15">
        <v>6.8099999999999994E-2</v>
      </c>
    </row>
    <row r="19" spans="2:4" x14ac:dyDescent="0.2">
      <c r="B19" s="50" t="s">
        <v>68</v>
      </c>
      <c r="C19" s="5">
        <v>6024</v>
      </c>
      <c r="D19" s="15">
        <v>6.6299999999999998E-2</v>
      </c>
    </row>
    <row r="20" spans="2:4" x14ac:dyDescent="0.2">
      <c r="B20" s="50" t="s">
        <v>69</v>
      </c>
      <c r="C20" s="1">
        <v>97</v>
      </c>
      <c r="D20" s="15">
        <v>1.1000000000000001E-3</v>
      </c>
    </row>
    <row r="21" spans="2:4" x14ac:dyDescent="0.2">
      <c r="B21" s="49" t="s">
        <v>71</v>
      </c>
      <c r="C21" s="60">
        <v>2389</v>
      </c>
      <c r="D21" s="61">
        <v>2.63E-2</v>
      </c>
    </row>
    <row r="22" spans="2:4" x14ac:dyDescent="0.2">
      <c r="B22" s="50" t="s">
        <v>73</v>
      </c>
      <c r="C22" s="5">
        <v>1068</v>
      </c>
      <c r="D22" s="15">
        <v>1.18E-2</v>
      </c>
    </row>
    <row r="23" spans="2:4" x14ac:dyDescent="0.2">
      <c r="B23" s="50" t="s">
        <v>74</v>
      </c>
      <c r="C23" s="1">
        <v>618</v>
      </c>
      <c r="D23" s="15">
        <v>6.7999999999999996E-3</v>
      </c>
    </row>
    <row r="24" spans="2:4" x14ac:dyDescent="0.2">
      <c r="B24" s="50" t="s">
        <v>75</v>
      </c>
      <c r="C24" s="1">
        <v>551</v>
      </c>
      <c r="D24" s="15">
        <v>6.1000000000000004E-3</v>
      </c>
    </row>
    <row r="25" spans="2:4" x14ac:dyDescent="0.2">
      <c r="B25" s="50" t="s">
        <v>72</v>
      </c>
      <c r="C25" s="1">
        <v>152</v>
      </c>
      <c r="D25" s="15">
        <v>1.6999999999999999E-3</v>
      </c>
    </row>
    <row r="26" spans="2:4" x14ac:dyDescent="0.2">
      <c r="B26" s="49" t="s">
        <v>120</v>
      </c>
      <c r="C26" s="49">
        <v>442</v>
      </c>
      <c r="D26" s="61">
        <v>4.8999999999999998E-3</v>
      </c>
    </row>
    <row r="27" spans="2:4" x14ac:dyDescent="0.2">
      <c r="B27" s="3" t="s">
        <v>53</v>
      </c>
      <c r="C27" s="19">
        <v>90873</v>
      </c>
      <c r="D27" s="23">
        <v>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B318-0E27-4A30-A8F8-D771CFBB8F55}">
  <dimension ref="B1:F17"/>
  <sheetViews>
    <sheetView showGridLines="0" workbookViewId="0">
      <selection activeCell="D12" sqref="D12"/>
    </sheetView>
  </sheetViews>
  <sheetFormatPr defaultRowHeight="12.75" x14ac:dyDescent="0.2"/>
  <cols>
    <col min="1" max="1" width="9.140625" style="4"/>
    <col min="2" max="2" width="11.42578125" style="4" bestFit="1" customWidth="1"/>
    <col min="3" max="3" width="16.85546875" style="4" bestFit="1" customWidth="1"/>
    <col min="4" max="4" width="15.42578125" style="4" bestFit="1" customWidth="1"/>
    <col min="5" max="5" width="14.5703125" style="4" bestFit="1" customWidth="1"/>
    <col min="6" max="6" width="10.5703125" style="4" bestFit="1" customWidth="1"/>
    <col min="7" max="16384" width="9.140625" style="4"/>
  </cols>
  <sheetData>
    <row r="1" spans="2:6" x14ac:dyDescent="0.2">
      <c r="B1" s="150" t="s">
        <v>151</v>
      </c>
      <c r="C1" s="150"/>
      <c r="D1" s="150"/>
      <c r="E1" s="150"/>
      <c r="F1" s="150"/>
    </row>
    <row r="2" spans="2:6" x14ac:dyDescent="0.2">
      <c r="B2" s="150" t="s">
        <v>154</v>
      </c>
      <c r="C2" s="150"/>
      <c r="D2" s="150"/>
      <c r="E2" s="150"/>
      <c r="F2" s="150"/>
    </row>
    <row r="3" spans="2:6" x14ac:dyDescent="0.2">
      <c r="B3" s="153" t="s">
        <v>112</v>
      </c>
      <c r="C3" s="153"/>
      <c r="D3" s="153"/>
      <c r="E3" s="153"/>
      <c r="F3" s="153"/>
    </row>
    <row r="4" spans="2:6" ht="30" customHeight="1" x14ac:dyDescent="0.2">
      <c r="B4" s="151" t="s">
        <v>0</v>
      </c>
      <c r="C4" s="151" t="s">
        <v>121</v>
      </c>
      <c r="D4" s="151"/>
      <c r="E4" s="168" t="s">
        <v>117</v>
      </c>
      <c r="F4" s="168"/>
    </row>
    <row r="5" spans="2:6" x14ac:dyDescent="0.2">
      <c r="B5" s="151"/>
      <c r="C5" s="108">
        <v>2020</v>
      </c>
      <c r="D5" s="108">
        <v>2021</v>
      </c>
      <c r="E5" s="111" t="s">
        <v>95</v>
      </c>
      <c r="F5" s="111" t="s">
        <v>122</v>
      </c>
    </row>
    <row r="6" spans="2:6" x14ac:dyDescent="0.2">
      <c r="B6" s="1" t="s">
        <v>1</v>
      </c>
      <c r="C6" s="34">
        <v>10888419013.67</v>
      </c>
      <c r="D6" s="48">
        <v>9982948042.8999996</v>
      </c>
      <c r="E6" s="48">
        <v>-905470970.79999995</v>
      </c>
      <c r="F6" s="15">
        <v>-8.3199999999999996E-2</v>
      </c>
    </row>
    <row r="7" spans="2:6" x14ac:dyDescent="0.2">
      <c r="B7" s="1" t="s">
        <v>2</v>
      </c>
      <c r="C7" s="34">
        <v>10742492838.35</v>
      </c>
      <c r="D7" s="1"/>
      <c r="E7" s="1"/>
      <c r="F7" s="1"/>
    </row>
    <row r="8" spans="2:6" x14ac:dyDescent="0.2">
      <c r="B8" s="1" t="s">
        <v>3</v>
      </c>
      <c r="C8" s="34">
        <v>11610593657.950001</v>
      </c>
      <c r="D8" s="1"/>
      <c r="E8" s="1"/>
      <c r="F8" s="1"/>
    </row>
    <row r="9" spans="2:6" x14ac:dyDescent="0.2">
      <c r="B9" s="1" t="s">
        <v>4</v>
      </c>
      <c r="C9" s="34">
        <v>9466650813.3299999</v>
      </c>
      <c r="D9" s="1"/>
      <c r="E9" s="1"/>
      <c r="F9" s="1"/>
    </row>
    <row r="10" spans="2:6" x14ac:dyDescent="0.2">
      <c r="B10" s="1" t="s">
        <v>5</v>
      </c>
      <c r="C10" s="34">
        <v>9481077854.7399998</v>
      </c>
      <c r="D10" s="1"/>
      <c r="E10" s="1"/>
      <c r="F10" s="1"/>
    </row>
    <row r="11" spans="2:6" x14ac:dyDescent="0.2">
      <c r="B11" s="1" t="s">
        <v>6</v>
      </c>
      <c r="C11" s="34">
        <v>9030173087.9500008</v>
      </c>
      <c r="D11" s="1"/>
      <c r="E11" s="1"/>
      <c r="F11" s="1"/>
    </row>
    <row r="12" spans="2:6" x14ac:dyDescent="0.2">
      <c r="B12" s="1" t="s">
        <v>7</v>
      </c>
      <c r="C12" s="34">
        <v>9765625764.6399994</v>
      </c>
      <c r="D12" s="1"/>
      <c r="E12" s="1"/>
      <c r="F12" s="1"/>
    </row>
    <row r="13" spans="2:6" x14ac:dyDescent="0.2">
      <c r="B13" s="1" t="s">
        <v>8</v>
      </c>
      <c r="C13" s="34">
        <v>9738203991.7999992</v>
      </c>
      <c r="D13" s="1"/>
      <c r="E13" s="1"/>
      <c r="F13" s="1"/>
    </row>
    <row r="14" spans="2:6" x14ac:dyDescent="0.2">
      <c r="B14" s="1" t="s">
        <v>9</v>
      </c>
      <c r="C14" s="34">
        <v>9957451903.0200005</v>
      </c>
      <c r="D14" s="1"/>
      <c r="E14" s="1"/>
      <c r="F14" s="1"/>
    </row>
    <row r="15" spans="2:6" x14ac:dyDescent="0.2">
      <c r="B15" s="1" t="s">
        <v>10</v>
      </c>
      <c r="C15" s="34">
        <v>10144090976.74</v>
      </c>
      <c r="D15" s="1"/>
      <c r="E15" s="1"/>
      <c r="F15" s="1"/>
    </row>
    <row r="16" spans="2:6" x14ac:dyDescent="0.2">
      <c r="B16" s="1" t="s">
        <v>11</v>
      </c>
      <c r="C16" s="34">
        <v>10084156039.780001</v>
      </c>
      <c r="D16" s="1"/>
      <c r="E16" s="1"/>
      <c r="F16" s="1"/>
    </row>
    <row r="17" spans="2:6" x14ac:dyDescent="0.2">
      <c r="B17" s="1" t="s">
        <v>12</v>
      </c>
      <c r="C17" s="34">
        <v>10489054623.540001</v>
      </c>
      <c r="D17" s="1"/>
      <c r="E17" s="1"/>
      <c r="F17" s="1"/>
    </row>
  </sheetData>
  <mergeCells count="6">
    <mergeCell ref="B4:B5"/>
    <mergeCell ref="C4:D4"/>
    <mergeCell ref="E4:F4"/>
    <mergeCell ref="B1:F1"/>
    <mergeCell ref="B2:F2"/>
    <mergeCell ref="B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2CA5-635A-4500-8D53-C92CE58F5CAA}">
  <dimension ref="B1:I18"/>
  <sheetViews>
    <sheetView showGridLines="0" workbookViewId="0">
      <selection activeCell="B2" sqref="B2:E2"/>
    </sheetView>
  </sheetViews>
  <sheetFormatPr defaultRowHeight="12.75" x14ac:dyDescent="0.2"/>
  <cols>
    <col min="1" max="1" width="9.140625" style="4"/>
    <col min="2" max="2" width="37.28515625" style="4" bestFit="1" customWidth="1"/>
    <col min="3" max="3" width="15.7109375" style="4" customWidth="1"/>
    <col min="4" max="4" width="17.42578125" style="4" bestFit="1" customWidth="1"/>
    <col min="5" max="5" width="10.42578125" style="4" customWidth="1"/>
    <col min="6" max="6" width="37.28515625" style="4" bestFit="1" customWidth="1"/>
    <col min="7" max="7" width="13.85546875" style="4" bestFit="1" customWidth="1"/>
    <col min="8" max="16384" width="9.140625" style="4"/>
  </cols>
  <sheetData>
    <row r="1" spans="2:9" x14ac:dyDescent="0.2">
      <c r="B1" s="150" t="s">
        <v>152</v>
      </c>
      <c r="C1" s="150"/>
      <c r="D1" s="150"/>
      <c r="E1" s="150"/>
      <c r="F1" s="7"/>
    </row>
    <row r="2" spans="2:9" x14ac:dyDescent="0.2">
      <c r="B2" s="150" t="s">
        <v>155</v>
      </c>
      <c r="C2" s="150"/>
      <c r="D2" s="150"/>
      <c r="E2" s="150"/>
      <c r="F2" s="7"/>
    </row>
    <row r="3" spans="2:9" x14ac:dyDescent="0.2">
      <c r="B3" s="153" t="s">
        <v>111</v>
      </c>
      <c r="C3" s="153"/>
      <c r="D3" s="153"/>
      <c r="E3" s="153"/>
      <c r="F3" s="25"/>
    </row>
    <row r="4" spans="2:9" ht="30" customHeight="1" x14ac:dyDescent="0.2">
      <c r="B4" s="42" t="s">
        <v>127</v>
      </c>
      <c r="C4" s="43" t="s">
        <v>123</v>
      </c>
      <c r="D4" s="42" t="s">
        <v>124</v>
      </c>
      <c r="E4" s="43" t="s">
        <v>125</v>
      </c>
      <c r="F4" s="29"/>
    </row>
    <row r="5" spans="2:9" x14ac:dyDescent="0.2">
      <c r="B5" s="1" t="s">
        <v>129</v>
      </c>
      <c r="C5" s="79">
        <v>5197181889.1999998</v>
      </c>
      <c r="D5" s="80">
        <v>29050</v>
      </c>
      <c r="E5" s="80">
        <v>23313</v>
      </c>
    </row>
    <row r="6" spans="2:9" x14ac:dyDescent="0.2">
      <c r="B6" s="1" t="s">
        <v>128</v>
      </c>
      <c r="C6" s="79">
        <v>2517773851.5999999</v>
      </c>
      <c r="D6" s="80">
        <v>26311</v>
      </c>
      <c r="E6" s="80">
        <v>22360</v>
      </c>
    </row>
    <row r="7" spans="2:9" x14ac:dyDescent="0.2">
      <c r="B7" s="1" t="s">
        <v>130</v>
      </c>
      <c r="C7" s="54">
        <v>1580676979.5</v>
      </c>
      <c r="D7" s="2">
        <v>18445</v>
      </c>
      <c r="E7" s="2">
        <v>15493</v>
      </c>
    </row>
    <row r="8" spans="2:9" x14ac:dyDescent="0.2">
      <c r="B8" s="1" t="s">
        <v>131</v>
      </c>
      <c r="C8" s="54">
        <v>253343064.90000001</v>
      </c>
      <c r="D8" s="2">
        <v>1097</v>
      </c>
      <c r="E8" s="2">
        <v>904</v>
      </c>
      <c r="F8" s="81"/>
      <c r="G8" s="73"/>
      <c r="H8" s="74"/>
      <c r="I8" s="74"/>
    </row>
    <row r="9" spans="2:9" x14ac:dyDescent="0.2">
      <c r="B9" s="1" t="s">
        <v>132</v>
      </c>
      <c r="C9" s="54">
        <v>137735989.40000001</v>
      </c>
      <c r="D9" s="2">
        <v>2658</v>
      </c>
      <c r="E9" s="22">
        <v>2317</v>
      </c>
      <c r="F9" s="81"/>
      <c r="G9" s="73"/>
      <c r="H9" s="74"/>
      <c r="I9" s="74"/>
    </row>
    <row r="10" spans="2:9" x14ac:dyDescent="0.2">
      <c r="B10" s="1" t="s">
        <v>133</v>
      </c>
      <c r="C10" s="54">
        <v>136122662.80000001</v>
      </c>
      <c r="D10" s="2">
        <v>74</v>
      </c>
      <c r="E10" s="2">
        <v>58</v>
      </c>
      <c r="F10" s="81"/>
      <c r="G10" s="73"/>
      <c r="H10" s="74"/>
      <c r="I10" s="74"/>
    </row>
    <row r="11" spans="2:9" x14ac:dyDescent="0.2">
      <c r="B11" s="1" t="s">
        <v>134</v>
      </c>
      <c r="C11" s="54">
        <v>33063560.5</v>
      </c>
      <c r="D11" s="22">
        <v>283</v>
      </c>
      <c r="E11" s="22">
        <v>234</v>
      </c>
      <c r="F11" s="81"/>
      <c r="G11" s="73"/>
      <c r="H11" s="74"/>
      <c r="I11" s="74"/>
    </row>
    <row r="12" spans="2:9" x14ac:dyDescent="0.2">
      <c r="B12" s="1" t="s">
        <v>135</v>
      </c>
      <c r="C12" s="54">
        <v>32361925.5</v>
      </c>
      <c r="D12" s="22">
        <v>264</v>
      </c>
      <c r="E12" s="22">
        <v>223</v>
      </c>
      <c r="F12" s="81"/>
      <c r="G12" s="73"/>
      <c r="H12" s="74"/>
      <c r="I12" s="74"/>
    </row>
    <row r="13" spans="2:9" x14ac:dyDescent="0.2">
      <c r="B13" s="1" t="s">
        <v>136</v>
      </c>
      <c r="C13" s="54">
        <v>31269124</v>
      </c>
      <c r="D13" s="22">
        <v>351</v>
      </c>
      <c r="E13" s="22">
        <v>301</v>
      </c>
      <c r="F13" s="81"/>
      <c r="G13" s="73"/>
      <c r="H13" s="74"/>
      <c r="I13" s="74"/>
    </row>
    <row r="14" spans="2:9" x14ac:dyDescent="0.2">
      <c r="B14" s="1" t="s">
        <v>137</v>
      </c>
      <c r="C14" s="54">
        <v>24977260</v>
      </c>
      <c r="D14" s="22">
        <v>326</v>
      </c>
      <c r="E14" s="22">
        <v>289</v>
      </c>
      <c r="F14" s="81"/>
      <c r="G14" s="73"/>
      <c r="H14" s="74"/>
      <c r="I14" s="74"/>
    </row>
    <row r="15" spans="2:9" x14ac:dyDescent="0.2">
      <c r="B15" s="1" t="s">
        <v>138</v>
      </c>
      <c r="C15" s="54">
        <v>22158539.600000001</v>
      </c>
      <c r="D15" s="22">
        <v>220</v>
      </c>
      <c r="E15" s="22">
        <v>164</v>
      </c>
      <c r="F15" s="81"/>
      <c r="G15" s="73"/>
      <c r="H15" s="74"/>
      <c r="I15" s="74"/>
    </row>
    <row r="16" spans="2:9" x14ac:dyDescent="0.2">
      <c r="B16" s="1" t="s">
        <v>139</v>
      </c>
      <c r="C16" s="54">
        <v>15898783.6</v>
      </c>
      <c r="D16" s="22">
        <v>214</v>
      </c>
      <c r="E16" s="22">
        <v>174</v>
      </c>
      <c r="F16" s="81"/>
      <c r="G16" s="73"/>
      <c r="H16" s="74"/>
      <c r="I16" s="74"/>
    </row>
    <row r="17" spans="2:9" x14ac:dyDescent="0.2">
      <c r="B17" s="1" t="s">
        <v>140</v>
      </c>
      <c r="C17" s="54">
        <v>384412.4</v>
      </c>
      <c r="D17" s="22">
        <v>37</v>
      </c>
      <c r="E17" s="22">
        <v>31</v>
      </c>
      <c r="F17" s="81"/>
      <c r="G17" s="73"/>
      <c r="H17" s="74"/>
      <c r="I17" s="74"/>
    </row>
    <row r="18" spans="2:9" x14ac:dyDescent="0.2">
      <c r="B18" s="3" t="s">
        <v>53</v>
      </c>
      <c r="C18" s="65">
        <v>9982948042.8999996</v>
      </c>
      <c r="D18" s="26">
        <v>79330</v>
      </c>
      <c r="E18" s="26">
        <v>65861</v>
      </c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3FB2-ED7F-4545-943B-6E577E46AFFD}">
  <dimension ref="B1:E28"/>
  <sheetViews>
    <sheetView showGridLines="0" workbookViewId="0">
      <selection sqref="A1:XFD1048576"/>
    </sheetView>
  </sheetViews>
  <sheetFormatPr defaultRowHeight="12.75" x14ac:dyDescent="0.2"/>
  <cols>
    <col min="1" max="1" width="9.140625" style="4"/>
    <col min="2" max="2" width="37.140625" style="4" bestFit="1" customWidth="1"/>
    <col min="3" max="3" width="20.140625" style="4" bestFit="1" customWidth="1"/>
    <col min="4" max="4" width="17.42578125" style="4" bestFit="1" customWidth="1"/>
    <col min="5" max="5" width="15.85546875" style="4" bestFit="1" customWidth="1"/>
    <col min="6" max="16384" width="9.140625" style="4"/>
  </cols>
  <sheetData>
    <row r="1" spans="2:5" x14ac:dyDescent="0.2">
      <c r="B1" s="150" t="s">
        <v>153</v>
      </c>
      <c r="C1" s="150"/>
      <c r="D1" s="150"/>
      <c r="E1" s="150"/>
    </row>
    <row r="2" spans="2:5" x14ac:dyDescent="0.2">
      <c r="B2" s="150" t="s">
        <v>156</v>
      </c>
      <c r="C2" s="150"/>
      <c r="D2" s="150"/>
      <c r="E2" s="150"/>
    </row>
    <row r="3" spans="2:5" x14ac:dyDescent="0.2">
      <c r="B3" s="153" t="s">
        <v>111</v>
      </c>
      <c r="C3" s="153"/>
      <c r="D3" s="153"/>
      <c r="E3" s="153"/>
    </row>
    <row r="4" spans="2:5" ht="30" customHeight="1" x14ac:dyDescent="0.2">
      <c r="B4" s="42" t="s">
        <v>86</v>
      </c>
      <c r="C4" s="42" t="s">
        <v>123</v>
      </c>
      <c r="D4" s="42" t="s">
        <v>124</v>
      </c>
      <c r="E4" s="42" t="s">
        <v>125</v>
      </c>
    </row>
    <row r="5" spans="2:5" x14ac:dyDescent="0.2">
      <c r="B5" s="49" t="s">
        <v>55</v>
      </c>
      <c r="C5" s="62">
        <v>8212120036.6000004</v>
      </c>
      <c r="D5" s="60">
        <v>66514</v>
      </c>
      <c r="E5" s="60">
        <v>55359</v>
      </c>
    </row>
    <row r="6" spans="2:5" x14ac:dyDescent="0.2">
      <c r="B6" s="50" t="s">
        <v>56</v>
      </c>
      <c r="C6" s="34">
        <v>3729007340.6999998</v>
      </c>
      <c r="D6" s="5">
        <v>1186</v>
      </c>
      <c r="E6" s="5">
        <v>508</v>
      </c>
    </row>
    <row r="7" spans="2:5" x14ac:dyDescent="0.2">
      <c r="B7" s="50" t="s">
        <v>57</v>
      </c>
      <c r="C7" s="34">
        <v>136720169.40000001</v>
      </c>
      <c r="D7" s="5">
        <v>4333</v>
      </c>
      <c r="E7" s="5">
        <v>3805</v>
      </c>
    </row>
    <row r="8" spans="2:5" x14ac:dyDescent="0.2">
      <c r="B8" s="50" t="s">
        <v>58</v>
      </c>
      <c r="C8" s="34">
        <v>1349602917.9000001</v>
      </c>
      <c r="D8" s="5">
        <v>26368</v>
      </c>
      <c r="E8" s="5">
        <v>22510</v>
      </c>
    </row>
    <row r="9" spans="2:5" x14ac:dyDescent="0.2">
      <c r="B9" s="50" t="s">
        <v>59</v>
      </c>
      <c r="C9" s="34">
        <v>298294070.10000002</v>
      </c>
      <c r="D9" s="5">
        <v>873</v>
      </c>
      <c r="E9" s="5">
        <v>733</v>
      </c>
    </row>
    <row r="10" spans="2:5" x14ac:dyDescent="0.2">
      <c r="B10" s="50" t="s">
        <v>60</v>
      </c>
      <c r="C10" s="34">
        <v>108682689.5</v>
      </c>
      <c r="D10" s="5">
        <v>508</v>
      </c>
      <c r="E10" s="5">
        <v>441</v>
      </c>
    </row>
    <row r="11" spans="2:5" x14ac:dyDescent="0.2">
      <c r="B11" s="50" t="s">
        <v>61</v>
      </c>
      <c r="C11" s="34">
        <v>263932609</v>
      </c>
      <c r="D11" s="5">
        <v>5004</v>
      </c>
      <c r="E11" s="5">
        <v>3949</v>
      </c>
    </row>
    <row r="12" spans="2:5" x14ac:dyDescent="0.2">
      <c r="B12" s="50" t="s">
        <v>62</v>
      </c>
      <c r="C12" s="34">
        <v>558220650.29999995</v>
      </c>
      <c r="D12" s="5">
        <v>2727</v>
      </c>
      <c r="E12" s="5">
        <v>2379</v>
      </c>
    </row>
    <row r="13" spans="2:5" x14ac:dyDescent="0.2">
      <c r="B13" s="50" t="s">
        <v>63</v>
      </c>
      <c r="C13" s="34">
        <v>1030280958.7</v>
      </c>
      <c r="D13" s="5">
        <v>17244</v>
      </c>
      <c r="E13" s="5">
        <v>14036</v>
      </c>
    </row>
    <row r="14" spans="2:5" x14ac:dyDescent="0.2">
      <c r="B14" s="50" t="s">
        <v>64</v>
      </c>
      <c r="C14" s="34">
        <v>229225326.09999999</v>
      </c>
      <c r="D14" s="5">
        <v>1571</v>
      </c>
      <c r="E14" s="5">
        <v>1289</v>
      </c>
    </row>
    <row r="15" spans="2:5" x14ac:dyDescent="0.2">
      <c r="B15" s="50" t="s">
        <v>65</v>
      </c>
      <c r="C15" s="34">
        <v>277091790.69999999</v>
      </c>
      <c r="D15" s="5">
        <v>3704</v>
      </c>
      <c r="E15" s="5">
        <v>3187</v>
      </c>
    </row>
    <row r="16" spans="2:5" x14ac:dyDescent="0.2">
      <c r="B16" s="50" t="s">
        <v>66</v>
      </c>
      <c r="C16" s="34">
        <v>231061514.40000001</v>
      </c>
      <c r="D16" s="5">
        <v>2996</v>
      </c>
      <c r="E16" s="5">
        <v>2522</v>
      </c>
    </row>
    <row r="17" spans="2:5" x14ac:dyDescent="0.2">
      <c r="B17" s="49" t="s">
        <v>67</v>
      </c>
      <c r="C17" s="62">
        <v>1602709355.5999999</v>
      </c>
      <c r="D17" s="60">
        <v>10382</v>
      </c>
      <c r="E17" s="60">
        <v>8522</v>
      </c>
    </row>
    <row r="18" spans="2:5" x14ac:dyDescent="0.2">
      <c r="B18" s="50" t="s">
        <v>68</v>
      </c>
      <c r="C18" s="34">
        <v>229562306.80000001</v>
      </c>
      <c r="D18" s="5">
        <v>5119</v>
      </c>
      <c r="E18" s="5">
        <v>4021</v>
      </c>
    </row>
    <row r="19" spans="2:5" x14ac:dyDescent="0.2">
      <c r="B19" s="50" t="s">
        <v>69</v>
      </c>
      <c r="C19" s="34">
        <v>71832801</v>
      </c>
      <c r="D19" s="5">
        <v>72</v>
      </c>
      <c r="E19" s="5">
        <v>64</v>
      </c>
    </row>
    <row r="20" spans="2:5" x14ac:dyDescent="0.2">
      <c r="B20" s="50" t="s">
        <v>70</v>
      </c>
      <c r="C20" s="34">
        <v>1301314247.9000001</v>
      </c>
      <c r="D20" s="5">
        <v>5191</v>
      </c>
      <c r="E20" s="5">
        <v>4437</v>
      </c>
    </row>
    <row r="21" spans="2:5" x14ac:dyDescent="0.2">
      <c r="B21" s="49" t="s">
        <v>71</v>
      </c>
      <c r="C21" s="62">
        <v>164617176.19999999</v>
      </c>
      <c r="D21" s="60">
        <v>2158</v>
      </c>
      <c r="E21" s="60">
        <v>1760</v>
      </c>
    </row>
    <row r="22" spans="2:5" x14ac:dyDescent="0.2">
      <c r="B22" s="50" t="s">
        <v>72</v>
      </c>
      <c r="C22" s="34">
        <v>11712469.300000001</v>
      </c>
      <c r="D22" s="5">
        <v>120</v>
      </c>
      <c r="E22" s="5">
        <v>106</v>
      </c>
    </row>
    <row r="23" spans="2:5" x14ac:dyDescent="0.2">
      <c r="B23" s="50" t="s">
        <v>73</v>
      </c>
      <c r="C23" s="34">
        <v>74916221.200000003</v>
      </c>
      <c r="D23" s="5">
        <v>1015</v>
      </c>
      <c r="E23" s="5">
        <v>797</v>
      </c>
    </row>
    <row r="24" spans="2:5" x14ac:dyDescent="0.2">
      <c r="B24" s="50" t="s">
        <v>74</v>
      </c>
      <c r="C24" s="34">
        <v>55270327.799999997</v>
      </c>
      <c r="D24" s="5">
        <v>586</v>
      </c>
      <c r="E24" s="5">
        <v>486</v>
      </c>
    </row>
    <row r="25" spans="2:5" x14ac:dyDescent="0.2">
      <c r="B25" s="50" t="s">
        <v>75</v>
      </c>
      <c r="C25" s="34">
        <v>22718158</v>
      </c>
      <c r="D25" s="5">
        <v>437</v>
      </c>
      <c r="E25" s="5">
        <v>371</v>
      </c>
    </row>
    <row r="26" spans="2:5" x14ac:dyDescent="0.2">
      <c r="B26" s="49" t="s">
        <v>126</v>
      </c>
      <c r="C26" s="62">
        <v>3501474.5</v>
      </c>
      <c r="D26" s="60">
        <v>276</v>
      </c>
      <c r="E26" s="60">
        <v>220</v>
      </c>
    </row>
    <row r="27" spans="2:5" x14ac:dyDescent="0.2">
      <c r="B27" s="51" t="s">
        <v>53</v>
      </c>
      <c r="C27" s="35">
        <v>9982948042.8999996</v>
      </c>
      <c r="D27" s="19">
        <v>79330</v>
      </c>
      <c r="E27" s="19">
        <v>65861</v>
      </c>
    </row>
    <row r="28" spans="2:5" x14ac:dyDescent="0.2">
      <c r="C28" s="73"/>
      <c r="E28" s="74"/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1E7D-3AF1-4384-AF08-E5A50C53C40A}">
  <dimension ref="B1:G19"/>
  <sheetViews>
    <sheetView showGridLines="0" workbookViewId="0">
      <selection activeCell="F32" sqref="F32"/>
    </sheetView>
  </sheetViews>
  <sheetFormatPr defaultRowHeight="12.75" x14ac:dyDescent="0.2"/>
  <cols>
    <col min="1" max="1" width="9.140625" style="4"/>
    <col min="2" max="2" width="41" style="4" bestFit="1" customWidth="1"/>
    <col min="3" max="4" width="13.85546875" style="4" bestFit="1" customWidth="1"/>
    <col min="5" max="5" width="14.5703125" style="4" bestFit="1" customWidth="1"/>
    <col min="6" max="6" width="10.28515625" style="4" bestFit="1" customWidth="1"/>
    <col min="7" max="7" width="20.140625" style="4" bestFit="1" customWidth="1"/>
    <col min="8" max="8" width="36.85546875" style="4" bestFit="1" customWidth="1"/>
    <col min="9" max="10" width="13.85546875" style="4" bestFit="1" customWidth="1"/>
    <col min="11" max="11" width="12.28515625" style="4" bestFit="1" customWidth="1"/>
    <col min="12" max="12" width="10.28515625" style="4" bestFit="1" customWidth="1"/>
    <col min="13" max="13" width="13.85546875" style="4" bestFit="1" customWidth="1"/>
    <col min="14" max="16384" width="9.140625" style="4"/>
  </cols>
  <sheetData>
    <row r="1" spans="2:7" x14ac:dyDescent="0.2">
      <c r="B1" s="150" t="s">
        <v>187</v>
      </c>
      <c r="C1" s="150"/>
      <c r="D1" s="150"/>
      <c r="E1" s="150"/>
      <c r="F1" s="150"/>
      <c r="G1" s="150"/>
    </row>
    <row r="2" spans="2:7" x14ac:dyDescent="0.2">
      <c r="B2" s="150" t="s">
        <v>157</v>
      </c>
      <c r="C2" s="150"/>
      <c r="D2" s="150"/>
      <c r="E2" s="150"/>
      <c r="F2" s="150"/>
      <c r="G2" s="150"/>
    </row>
    <row r="3" spans="2:7" x14ac:dyDescent="0.2">
      <c r="B3" s="153" t="s">
        <v>111</v>
      </c>
      <c r="C3" s="153"/>
      <c r="D3" s="153"/>
      <c r="E3" s="153"/>
      <c r="F3" s="153"/>
      <c r="G3" s="153"/>
    </row>
    <row r="4" spans="2:7" x14ac:dyDescent="0.2">
      <c r="B4" s="42" t="s">
        <v>127</v>
      </c>
      <c r="C4" s="42" t="s">
        <v>159</v>
      </c>
      <c r="D4" s="42" t="s">
        <v>160</v>
      </c>
      <c r="E4" s="42" t="s">
        <v>179</v>
      </c>
      <c r="F4" s="42" t="s">
        <v>205</v>
      </c>
      <c r="G4" s="42" t="s">
        <v>123</v>
      </c>
    </row>
    <row r="5" spans="2:7" x14ac:dyDescent="0.2">
      <c r="B5" s="1" t="s">
        <v>129</v>
      </c>
      <c r="C5" s="79">
        <v>3470284327.3200016</v>
      </c>
      <c r="D5" s="79">
        <v>1363938191.3599987</v>
      </c>
      <c r="E5" s="79">
        <v>360705624.71000004</v>
      </c>
      <c r="F5" s="79">
        <v>2253745.819999998</v>
      </c>
      <c r="G5" s="79">
        <v>5197181889.2099972</v>
      </c>
    </row>
    <row r="6" spans="2:7" x14ac:dyDescent="0.2">
      <c r="B6" s="1" t="s">
        <v>128</v>
      </c>
      <c r="C6" s="79">
        <v>1771207591.3799951</v>
      </c>
      <c r="D6" s="79">
        <v>690155519.74999845</v>
      </c>
      <c r="E6" s="79">
        <v>54026040.749999844</v>
      </c>
      <c r="F6" s="79">
        <v>2384699.7200000007</v>
      </c>
      <c r="G6" s="79">
        <v>2517773851.6000047</v>
      </c>
    </row>
    <row r="7" spans="2:7" x14ac:dyDescent="0.2">
      <c r="B7" s="1" t="s">
        <v>130</v>
      </c>
      <c r="C7" s="79">
        <v>1113152202.0100014</v>
      </c>
      <c r="D7" s="79">
        <v>433889887.01999784</v>
      </c>
      <c r="E7" s="79">
        <v>32515778.109999973</v>
      </c>
      <c r="F7" s="79">
        <v>1119112.3899999994</v>
      </c>
      <c r="G7" s="79">
        <v>1580676979.5299995</v>
      </c>
    </row>
    <row r="8" spans="2:7" x14ac:dyDescent="0.2">
      <c r="B8" s="1" t="s">
        <v>131</v>
      </c>
      <c r="C8" s="79">
        <v>178315538.08000019</v>
      </c>
      <c r="D8" s="79">
        <v>70543747.760000065</v>
      </c>
      <c r="E8" s="79">
        <v>4398117.9400000069</v>
      </c>
      <c r="F8" s="79">
        <v>85661.11</v>
      </c>
      <c r="G8" s="79">
        <v>253343064.89000005</v>
      </c>
    </row>
    <row r="9" spans="2:7" x14ac:dyDescent="0.2">
      <c r="B9" s="1" t="s">
        <v>132</v>
      </c>
      <c r="C9" s="79">
        <v>96936853.33999978</v>
      </c>
      <c r="D9" s="79">
        <v>37593157.030000061</v>
      </c>
      <c r="E9" s="79">
        <v>3080298.3600000148</v>
      </c>
      <c r="F9" s="79">
        <v>125680.71</v>
      </c>
      <c r="G9" s="79">
        <v>137735989.44</v>
      </c>
    </row>
    <row r="10" spans="2:7" x14ac:dyDescent="0.2">
      <c r="B10" s="1" t="s">
        <v>133</v>
      </c>
      <c r="C10" s="79">
        <v>94856054.650000006</v>
      </c>
      <c r="D10" s="79">
        <v>37477590.659999996</v>
      </c>
      <c r="E10" s="79">
        <v>3783290.5600000005</v>
      </c>
      <c r="F10" s="79">
        <v>5726.9</v>
      </c>
      <c r="G10" s="79">
        <v>136122662.76999998</v>
      </c>
    </row>
    <row r="11" spans="2:7" x14ac:dyDescent="0.2">
      <c r="B11" s="1" t="s">
        <v>134</v>
      </c>
      <c r="C11" s="79">
        <v>23383981.750000004</v>
      </c>
      <c r="D11" s="79">
        <v>9196906.7699999996</v>
      </c>
      <c r="E11" s="79">
        <v>447719.6599999998</v>
      </c>
      <c r="F11" s="79">
        <v>34952.340000000004</v>
      </c>
      <c r="G11" s="79">
        <v>33063560.520000007</v>
      </c>
    </row>
    <row r="12" spans="2:7" x14ac:dyDescent="0.2">
      <c r="B12" s="1" t="s">
        <v>144</v>
      </c>
      <c r="C12" s="79">
        <v>22571349.010000005</v>
      </c>
      <c r="D12" s="79">
        <v>8775430.1199999992</v>
      </c>
      <c r="E12" s="79">
        <v>1002675.8099999998</v>
      </c>
      <c r="F12" s="79">
        <v>12470.529999999993</v>
      </c>
      <c r="G12" s="79">
        <v>32361925.470000006</v>
      </c>
    </row>
    <row r="13" spans="2:7" x14ac:dyDescent="0.2">
      <c r="B13" s="1" t="s">
        <v>136</v>
      </c>
      <c r="C13" s="79">
        <v>21964471.400000002</v>
      </c>
      <c r="D13" s="79">
        <v>8580748.9000000041</v>
      </c>
      <c r="E13" s="79">
        <v>697120.28999999969</v>
      </c>
      <c r="F13" s="79">
        <v>26783.420000000002</v>
      </c>
      <c r="G13" s="79">
        <v>31269124.010000009</v>
      </c>
    </row>
    <row r="14" spans="2:7" x14ac:dyDescent="0.2">
      <c r="B14" s="1" t="s">
        <v>137</v>
      </c>
      <c r="C14" s="79">
        <v>17609279.960000001</v>
      </c>
      <c r="D14" s="79">
        <v>6855756.7399999993</v>
      </c>
      <c r="E14" s="79">
        <v>486424.42999999982</v>
      </c>
      <c r="F14" s="79">
        <v>25798.82</v>
      </c>
      <c r="G14" s="79">
        <v>24977259.95000001</v>
      </c>
    </row>
    <row r="15" spans="2:7" x14ac:dyDescent="0.2">
      <c r="B15" s="1" t="s">
        <v>138</v>
      </c>
      <c r="C15" s="79">
        <v>15648430.230000006</v>
      </c>
      <c r="D15" s="79">
        <v>6098732.5699999994</v>
      </c>
      <c r="E15" s="79">
        <v>387317.37999999983</v>
      </c>
      <c r="F15" s="79">
        <v>24059.429999999993</v>
      </c>
      <c r="G15" s="79">
        <v>22158539.610000007</v>
      </c>
    </row>
    <row r="16" spans="2:7" x14ac:dyDescent="0.2">
      <c r="B16" s="1" t="s">
        <v>139</v>
      </c>
      <c r="C16" s="79">
        <v>11263312.769999998</v>
      </c>
      <c r="D16" s="79">
        <v>4405160.8600000013</v>
      </c>
      <c r="E16" s="79">
        <v>199730.19999999998</v>
      </c>
      <c r="F16" s="79">
        <v>30579.739999999998</v>
      </c>
      <c r="G16" s="79">
        <v>15898783.569999998</v>
      </c>
    </row>
    <row r="17" spans="2:7" x14ac:dyDescent="0.2">
      <c r="B17" s="1" t="s">
        <v>140</v>
      </c>
      <c r="C17" s="79">
        <v>251057.8</v>
      </c>
      <c r="D17" s="79">
        <v>96967.799999999974</v>
      </c>
      <c r="E17" s="79">
        <v>33234.120000000003</v>
      </c>
      <c r="F17" s="79">
        <v>3152.6300000000006</v>
      </c>
      <c r="G17" s="79">
        <v>384412.35000000009</v>
      </c>
    </row>
    <row r="18" spans="2:7" x14ac:dyDescent="0.2">
      <c r="B18" s="3" t="s">
        <v>53</v>
      </c>
      <c r="C18" s="65">
        <v>6837444449.6999979</v>
      </c>
      <c r="D18" s="65">
        <v>2677607797.3399959</v>
      </c>
      <c r="E18" s="65">
        <v>461763372.31999987</v>
      </c>
      <c r="F18" s="65">
        <v>6132423.5599999996</v>
      </c>
      <c r="G18" s="65">
        <v>9982948042.920002</v>
      </c>
    </row>
    <row r="19" spans="2:7" x14ac:dyDescent="0.2">
      <c r="B19" s="57" t="s">
        <v>180</v>
      </c>
    </row>
  </sheetData>
  <mergeCells count="3">
    <mergeCell ref="B1:G1"/>
    <mergeCell ref="B2:G2"/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1C6A-A8E5-4084-BD78-F309418DD074}">
  <dimension ref="B1:O17"/>
  <sheetViews>
    <sheetView showGridLines="0" workbookViewId="0">
      <selection activeCell="C6" sqref="C6:L17"/>
    </sheetView>
  </sheetViews>
  <sheetFormatPr defaultRowHeight="12.75" x14ac:dyDescent="0.2"/>
  <cols>
    <col min="1" max="1" width="9.140625" style="4"/>
    <col min="2" max="2" width="9.7109375" style="4" bestFit="1" customWidth="1"/>
    <col min="3" max="3" width="11.140625" style="4" customWidth="1"/>
    <col min="4" max="6" width="10" style="4" bestFit="1" customWidth="1"/>
    <col min="7" max="7" width="11" style="4" customWidth="1"/>
    <col min="8" max="8" width="9.85546875" style="11" customWidth="1"/>
    <col min="9" max="10" width="16" style="4" bestFit="1" customWidth="1"/>
    <col min="11" max="11" width="9" style="4" bestFit="1" customWidth="1"/>
    <col min="12" max="12" width="9" style="11" bestFit="1" customWidth="1"/>
    <col min="13" max="14" width="10" style="4" bestFit="1" customWidth="1"/>
    <col min="15" max="16384" width="9.140625" style="4"/>
  </cols>
  <sheetData>
    <row r="1" spans="2:14" x14ac:dyDescent="0.2">
      <c r="B1" s="125" t="s">
        <v>77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6"/>
      <c r="N1" s="6"/>
    </row>
    <row r="2" spans="2:14" x14ac:dyDescent="0.2">
      <c r="B2" s="125" t="s">
        <v>88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6"/>
      <c r="N2" s="6"/>
    </row>
    <row r="3" spans="2:14" x14ac:dyDescent="0.2">
      <c r="B3" s="126" t="s">
        <v>112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38"/>
      <c r="N3" s="38"/>
    </row>
    <row r="4" spans="2:14" ht="25.5" customHeight="1" x14ac:dyDescent="0.2">
      <c r="B4" s="130" t="s">
        <v>0</v>
      </c>
      <c r="C4" s="129" t="s">
        <v>13</v>
      </c>
      <c r="D4" s="129"/>
      <c r="E4" s="129" t="s">
        <v>202</v>
      </c>
      <c r="F4" s="129"/>
      <c r="G4" s="127" t="s">
        <v>98</v>
      </c>
      <c r="H4" s="128"/>
      <c r="I4" s="129" t="s">
        <v>89</v>
      </c>
      <c r="J4" s="129"/>
      <c r="K4" s="127" t="s">
        <v>97</v>
      </c>
      <c r="L4" s="128"/>
      <c r="M4" s="29"/>
      <c r="N4" s="29"/>
    </row>
    <row r="5" spans="2:14" x14ac:dyDescent="0.2">
      <c r="B5" s="130"/>
      <c r="C5" s="18">
        <v>2020</v>
      </c>
      <c r="D5" s="18">
        <v>2021</v>
      </c>
      <c r="E5" s="18">
        <v>2020</v>
      </c>
      <c r="F5" s="18">
        <v>2021</v>
      </c>
      <c r="G5" s="17" t="s">
        <v>95</v>
      </c>
      <c r="H5" s="17" t="s">
        <v>96</v>
      </c>
      <c r="I5" s="40">
        <v>2020</v>
      </c>
      <c r="J5" s="40">
        <v>2021</v>
      </c>
      <c r="K5" s="17">
        <v>2019</v>
      </c>
      <c r="L5" s="17">
        <v>2020</v>
      </c>
    </row>
    <row r="6" spans="2:14" x14ac:dyDescent="0.2">
      <c r="B6" s="12" t="s">
        <v>1</v>
      </c>
      <c r="C6" s="118">
        <v>2115235</v>
      </c>
      <c r="D6" s="118">
        <v>1936276</v>
      </c>
      <c r="E6" s="118">
        <v>2243733</v>
      </c>
      <c r="F6" s="118">
        <v>2052854</v>
      </c>
      <c r="G6" s="119">
        <f>+D6-C6</f>
        <v>-178959</v>
      </c>
      <c r="H6" s="120">
        <f>+G6/C6</f>
        <v>-8.4604783865622493E-2</v>
      </c>
      <c r="I6" s="121">
        <v>53114813733.860107</v>
      </c>
      <c r="J6" s="121">
        <v>51140609169.57</v>
      </c>
      <c r="K6" s="121">
        <f>+I6/C6</f>
        <v>25110.597041870104</v>
      </c>
      <c r="L6" s="121">
        <f>+J6/D6</f>
        <v>26411.838585805948</v>
      </c>
    </row>
    <row r="7" spans="2:14" x14ac:dyDescent="0.2">
      <c r="B7" s="12" t="s">
        <v>2</v>
      </c>
      <c r="C7" s="118">
        <v>2122037</v>
      </c>
      <c r="D7" s="118"/>
      <c r="E7" s="118">
        <v>2250408</v>
      </c>
      <c r="F7" s="118"/>
      <c r="G7" s="119"/>
      <c r="H7" s="122"/>
      <c r="I7" s="121">
        <v>53478434358.260101</v>
      </c>
      <c r="J7" s="121"/>
      <c r="K7" s="121"/>
      <c r="L7" s="121"/>
    </row>
    <row r="8" spans="2:14" x14ac:dyDescent="0.2">
      <c r="B8" s="12" t="s">
        <v>3</v>
      </c>
      <c r="C8" s="118">
        <v>2107890</v>
      </c>
      <c r="D8" s="118"/>
      <c r="E8" s="118">
        <v>2232919</v>
      </c>
      <c r="F8" s="118"/>
      <c r="G8" s="119"/>
      <c r="H8" s="122"/>
      <c r="I8" s="121">
        <v>53471721743.160133</v>
      </c>
      <c r="J8" s="121"/>
      <c r="K8" s="121"/>
      <c r="L8" s="121"/>
    </row>
    <row r="9" spans="2:14" x14ac:dyDescent="0.2">
      <c r="B9" s="12" t="s">
        <v>4</v>
      </c>
      <c r="C9" s="118">
        <v>1605660</v>
      </c>
      <c r="D9" s="118"/>
      <c r="E9" s="118">
        <v>1707926</v>
      </c>
      <c r="F9" s="118"/>
      <c r="G9" s="119"/>
      <c r="H9" s="122"/>
      <c r="I9" s="121">
        <v>42554180459.130112</v>
      </c>
      <c r="J9" s="121"/>
      <c r="K9" s="121"/>
      <c r="L9" s="121"/>
    </row>
    <row r="10" spans="2:14" x14ac:dyDescent="0.2">
      <c r="B10" s="12" t="s">
        <v>5</v>
      </c>
      <c r="C10" s="118">
        <v>1593310</v>
      </c>
      <c r="D10" s="118"/>
      <c r="E10" s="118">
        <v>1691950</v>
      </c>
      <c r="F10" s="118"/>
      <c r="G10" s="119"/>
      <c r="H10" s="122"/>
      <c r="I10" s="121">
        <v>41957616306.160172</v>
      </c>
      <c r="J10" s="121"/>
      <c r="K10" s="121"/>
      <c r="L10" s="121"/>
    </row>
    <row r="11" spans="2:14" x14ac:dyDescent="0.2">
      <c r="B11" s="12" t="s">
        <v>6</v>
      </c>
      <c r="C11" s="118">
        <v>1791418</v>
      </c>
      <c r="D11" s="118"/>
      <c r="E11" s="118">
        <v>1900942</v>
      </c>
      <c r="F11" s="118"/>
      <c r="G11" s="119"/>
      <c r="H11" s="122"/>
      <c r="I11" s="121">
        <v>45502103164.100174</v>
      </c>
      <c r="J11" s="121"/>
      <c r="K11" s="121"/>
      <c r="L11" s="121"/>
    </row>
    <row r="12" spans="2:14" x14ac:dyDescent="0.2">
      <c r="B12" s="12" t="s">
        <v>7</v>
      </c>
      <c r="C12" s="118">
        <v>1859091</v>
      </c>
      <c r="D12" s="118"/>
      <c r="E12" s="118">
        <v>1979026</v>
      </c>
      <c r="F12" s="118"/>
      <c r="G12" s="119"/>
      <c r="H12" s="122"/>
      <c r="I12" s="121">
        <v>47393870377.949867</v>
      </c>
      <c r="J12" s="121"/>
      <c r="K12" s="121"/>
      <c r="L12" s="121"/>
    </row>
    <row r="13" spans="2:14" x14ac:dyDescent="0.2">
      <c r="B13" s="12" t="s">
        <v>8</v>
      </c>
      <c r="C13" s="118">
        <v>1846934</v>
      </c>
      <c r="D13" s="118"/>
      <c r="E13" s="118">
        <v>1954641</v>
      </c>
      <c r="F13" s="118"/>
      <c r="G13" s="119"/>
      <c r="H13" s="122"/>
      <c r="I13" s="121">
        <v>47645078074.640068</v>
      </c>
      <c r="J13" s="121"/>
      <c r="K13" s="121"/>
      <c r="L13" s="121"/>
    </row>
    <row r="14" spans="2:14" x14ac:dyDescent="0.2">
      <c r="B14" s="12" t="s">
        <v>9</v>
      </c>
      <c r="C14" s="118">
        <v>1871985</v>
      </c>
      <c r="D14" s="118"/>
      <c r="E14" s="118">
        <v>1984648</v>
      </c>
      <c r="F14" s="118"/>
      <c r="G14" s="119"/>
      <c r="H14" s="122"/>
      <c r="I14" s="121">
        <v>47791226998.320061</v>
      </c>
      <c r="J14" s="121"/>
      <c r="K14" s="121"/>
      <c r="L14" s="121"/>
    </row>
    <row r="15" spans="2:14" x14ac:dyDescent="0.2">
      <c r="B15" s="12" t="s">
        <v>10</v>
      </c>
      <c r="C15" s="118">
        <v>1888992</v>
      </c>
      <c r="D15" s="118"/>
      <c r="E15" s="118">
        <v>2003726</v>
      </c>
      <c r="F15" s="118"/>
      <c r="G15" s="119"/>
      <c r="H15" s="122"/>
      <c r="I15" s="121">
        <v>48635382754.879944</v>
      </c>
      <c r="J15" s="121"/>
      <c r="K15" s="121"/>
      <c r="L15" s="121"/>
    </row>
    <row r="16" spans="2:14" x14ac:dyDescent="0.2">
      <c r="B16" s="12" t="s">
        <v>11</v>
      </c>
      <c r="C16" s="118">
        <v>1917278</v>
      </c>
      <c r="D16" s="118"/>
      <c r="E16" s="118">
        <v>2032356</v>
      </c>
      <c r="F16" s="118"/>
      <c r="G16" s="119"/>
      <c r="H16" s="122"/>
      <c r="I16" s="121">
        <v>49287442193.020142</v>
      </c>
      <c r="J16" s="121"/>
      <c r="K16" s="121"/>
      <c r="L16" s="121"/>
    </row>
    <row r="17" spans="2:15" x14ac:dyDescent="0.2">
      <c r="B17" s="12" t="s">
        <v>12</v>
      </c>
      <c r="C17" s="118">
        <v>1919779</v>
      </c>
      <c r="D17" s="118"/>
      <c r="E17" s="118">
        <v>2034503</v>
      </c>
      <c r="F17" s="118"/>
      <c r="G17" s="119"/>
      <c r="H17" s="122"/>
      <c r="I17" s="121">
        <v>50587444137.21003</v>
      </c>
      <c r="J17" s="121"/>
      <c r="K17" s="121"/>
      <c r="L17" s="121"/>
      <c r="O17" s="14"/>
    </row>
  </sheetData>
  <mergeCells count="9">
    <mergeCell ref="B1:L1"/>
    <mergeCell ref="B2:L2"/>
    <mergeCell ref="B3:L3"/>
    <mergeCell ref="G4:H4"/>
    <mergeCell ref="K4:L4"/>
    <mergeCell ref="I4:J4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DA09-AE9F-48C3-B8BC-66A4AB255E99}">
  <dimension ref="B1:H31"/>
  <sheetViews>
    <sheetView showGridLines="0" workbookViewId="0">
      <selection activeCell="D36" sqref="D36"/>
    </sheetView>
  </sheetViews>
  <sheetFormatPr defaultRowHeight="12.75" x14ac:dyDescent="0.2"/>
  <cols>
    <col min="1" max="1" width="9.140625" style="4"/>
    <col min="2" max="2" width="41" style="4" bestFit="1" customWidth="1"/>
    <col min="3" max="3" width="21.5703125" style="4" bestFit="1" customWidth="1"/>
    <col min="4" max="4" width="15" style="4" bestFit="1" customWidth="1"/>
    <col min="5" max="5" width="13.5703125" style="4" bestFit="1" customWidth="1"/>
    <col min="6" max="6" width="11.42578125" style="4" bestFit="1" customWidth="1"/>
    <col min="7" max="7" width="19.85546875" style="4" bestFit="1" customWidth="1"/>
    <col min="8" max="9" width="16" style="4" bestFit="1" customWidth="1"/>
    <col min="10" max="10" width="14.5703125" style="4" bestFit="1" customWidth="1"/>
    <col min="11" max="11" width="16" style="4" bestFit="1" customWidth="1"/>
    <col min="12" max="16384" width="9.140625" style="4"/>
  </cols>
  <sheetData>
    <row r="1" spans="2:7" x14ac:dyDescent="0.2">
      <c r="B1" s="150" t="s">
        <v>188</v>
      </c>
      <c r="C1" s="150"/>
      <c r="D1" s="150"/>
      <c r="E1" s="150"/>
      <c r="F1" s="150"/>
      <c r="G1" s="150"/>
    </row>
    <row r="2" spans="2:7" x14ac:dyDescent="0.2">
      <c r="B2" s="150" t="s">
        <v>157</v>
      </c>
      <c r="C2" s="150"/>
      <c r="D2" s="150"/>
      <c r="E2" s="150"/>
      <c r="F2" s="150"/>
      <c r="G2" s="150"/>
    </row>
    <row r="3" spans="2:7" x14ac:dyDescent="0.2">
      <c r="B3" s="153" t="s">
        <v>111</v>
      </c>
      <c r="C3" s="153"/>
      <c r="D3" s="153"/>
      <c r="E3" s="153"/>
      <c r="F3" s="153"/>
      <c r="G3" s="153"/>
    </row>
    <row r="4" spans="2:7" x14ac:dyDescent="0.2">
      <c r="B4" s="107" t="s">
        <v>181</v>
      </c>
      <c r="C4" s="113" t="s">
        <v>189</v>
      </c>
      <c r="D4" s="113" t="s">
        <v>190</v>
      </c>
      <c r="E4" s="113" t="s">
        <v>191</v>
      </c>
      <c r="F4" s="113" t="s">
        <v>205</v>
      </c>
      <c r="G4" s="113" t="s">
        <v>123</v>
      </c>
    </row>
    <row r="5" spans="2:7" x14ac:dyDescent="0.2">
      <c r="B5" s="114" t="s">
        <v>55</v>
      </c>
      <c r="C5" s="115">
        <v>5587031376.9700041</v>
      </c>
      <c r="D5" s="115">
        <v>2192494628.7099972</v>
      </c>
      <c r="E5" s="115">
        <v>427677263.17000008</v>
      </c>
      <c r="F5" s="115">
        <v>4921345.4899999984</v>
      </c>
      <c r="G5" s="115">
        <v>8212124614.3399982</v>
      </c>
    </row>
    <row r="6" spans="2:7" x14ac:dyDescent="0.2">
      <c r="B6" s="89" t="s">
        <v>56</v>
      </c>
      <c r="C6" s="30">
        <v>2440388955.1500001</v>
      </c>
      <c r="D6" s="30">
        <v>962630932.87999988</v>
      </c>
      <c r="E6" s="30">
        <v>325632599.03000015</v>
      </c>
      <c r="F6" s="30">
        <v>354853.65999999992</v>
      </c>
      <c r="G6" s="30">
        <v>3729007340.7200003</v>
      </c>
    </row>
    <row r="7" spans="2:7" x14ac:dyDescent="0.2">
      <c r="B7" s="89" t="s">
        <v>58</v>
      </c>
      <c r="C7" s="30">
        <v>950743587.36000299</v>
      </c>
      <c r="D7" s="30">
        <v>369634166.4299984</v>
      </c>
      <c r="E7" s="30">
        <v>27571267.999999892</v>
      </c>
      <c r="F7" s="30">
        <v>1658473.7900000005</v>
      </c>
      <c r="G7" s="30">
        <v>1349607495.5800002</v>
      </c>
    </row>
    <row r="8" spans="2:7" x14ac:dyDescent="0.2">
      <c r="B8" s="89" t="s">
        <v>63</v>
      </c>
      <c r="C8" s="30">
        <v>726844332.95000172</v>
      </c>
      <c r="D8" s="30">
        <v>282432582.169999</v>
      </c>
      <c r="E8" s="30">
        <v>19623535.250000004</v>
      </c>
      <c r="F8" s="30">
        <v>1380508.2999999975</v>
      </c>
      <c r="G8" s="30">
        <v>1030280958.6699979</v>
      </c>
    </row>
    <row r="9" spans="2:7" x14ac:dyDescent="0.2">
      <c r="B9" s="89" t="s">
        <v>62</v>
      </c>
      <c r="C9" s="30">
        <v>384666880.81</v>
      </c>
      <c r="D9" s="30">
        <v>156761797.37999997</v>
      </c>
      <c r="E9" s="30">
        <v>16677055.469999997</v>
      </c>
      <c r="F9" s="30">
        <v>114916.66000000002</v>
      </c>
      <c r="G9" s="30">
        <v>558220650.31999969</v>
      </c>
    </row>
    <row r="10" spans="2:7" x14ac:dyDescent="0.2">
      <c r="B10" s="89" t="s">
        <v>59</v>
      </c>
      <c r="C10" s="30">
        <v>210446374.83000004</v>
      </c>
      <c r="D10" s="30">
        <v>82031171.359999999</v>
      </c>
      <c r="E10" s="30">
        <v>5722499.2800000031</v>
      </c>
      <c r="F10" s="30">
        <v>94024.61</v>
      </c>
      <c r="G10" s="30">
        <v>298294070.07999998</v>
      </c>
    </row>
    <row r="11" spans="2:7" x14ac:dyDescent="0.2">
      <c r="B11" s="89" t="s">
        <v>65</v>
      </c>
      <c r="C11" s="30">
        <v>192940482.57000005</v>
      </c>
      <c r="D11" s="30">
        <v>74381678.77000007</v>
      </c>
      <c r="E11" s="30">
        <v>9531938.9199999925</v>
      </c>
      <c r="F11" s="30">
        <v>237690.38999999996</v>
      </c>
      <c r="G11" s="30">
        <v>277091790.6499998</v>
      </c>
    </row>
    <row r="12" spans="2:7" x14ac:dyDescent="0.2">
      <c r="B12" s="89" t="s">
        <v>61</v>
      </c>
      <c r="C12" s="30">
        <v>185062573.53999996</v>
      </c>
      <c r="D12" s="30">
        <v>71847756.76000005</v>
      </c>
      <c r="E12" s="30">
        <v>6681322.4900000067</v>
      </c>
      <c r="F12" s="30">
        <v>340956.16999999987</v>
      </c>
      <c r="G12" s="30">
        <v>263932608.95999992</v>
      </c>
    </row>
    <row r="13" spans="2:7" x14ac:dyDescent="0.2">
      <c r="B13" s="89" t="s">
        <v>66</v>
      </c>
      <c r="C13" s="30">
        <v>162662986.72000021</v>
      </c>
      <c r="D13" s="30">
        <v>63107690.120000079</v>
      </c>
      <c r="E13" s="30">
        <v>5030492.6500000032</v>
      </c>
      <c r="F13" s="30">
        <v>260344.87999999992</v>
      </c>
      <c r="G13" s="30">
        <v>231061514.36999974</v>
      </c>
    </row>
    <row r="14" spans="2:7" x14ac:dyDescent="0.2">
      <c r="B14" s="89" t="s">
        <v>64</v>
      </c>
      <c r="C14" s="30">
        <v>160308385.35999992</v>
      </c>
      <c r="D14" s="30">
        <v>62507021.680000015</v>
      </c>
      <c r="E14" s="30">
        <v>6204177.3500000034</v>
      </c>
      <c r="F14" s="30">
        <v>205741.73</v>
      </c>
      <c r="G14" s="30">
        <v>229225326.11999995</v>
      </c>
    </row>
    <row r="15" spans="2:7" x14ac:dyDescent="0.2">
      <c r="B15" s="89" t="s">
        <v>57</v>
      </c>
      <c r="C15" s="30">
        <v>96620139.540000007</v>
      </c>
      <c r="D15" s="30">
        <v>37552939.700000003</v>
      </c>
      <c r="E15" s="30">
        <v>2319526.8600000013</v>
      </c>
      <c r="F15" s="30">
        <v>227563.25999999995</v>
      </c>
      <c r="G15" s="30">
        <v>136720169.35999998</v>
      </c>
    </row>
    <row r="16" spans="2:7" x14ac:dyDescent="0.2">
      <c r="B16" s="89" t="s">
        <v>60</v>
      </c>
      <c r="C16" s="30">
        <v>76346678.140000001</v>
      </c>
      <c r="D16" s="30">
        <v>29606891.459999993</v>
      </c>
      <c r="E16" s="30">
        <v>2682847.870000002</v>
      </c>
      <c r="F16" s="30">
        <v>46272.039999999986</v>
      </c>
      <c r="G16" s="30">
        <v>108682689.51000004</v>
      </c>
    </row>
    <row r="17" spans="2:8" x14ac:dyDescent="0.2">
      <c r="B17" s="114" t="s">
        <v>67</v>
      </c>
      <c r="C17" s="115">
        <v>1131319937.9000015</v>
      </c>
      <c r="D17" s="115">
        <v>439080109.50999993</v>
      </c>
      <c r="E17" s="115">
        <v>31308577.250000007</v>
      </c>
      <c r="F17" s="115">
        <v>1000730.9800000002</v>
      </c>
      <c r="G17" s="115">
        <v>1602709355.6400008</v>
      </c>
    </row>
    <row r="18" spans="2:8" x14ac:dyDescent="0.2">
      <c r="B18" s="89" t="s">
        <v>70</v>
      </c>
      <c r="C18" s="30">
        <v>917843499.75000143</v>
      </c>
      <c r="D18" s="30">
        <v>356309425.89999992</v>
      </c>
      <c r="E18" s="30">
        <v>26533729.66</v>
      </c>
      <c r="F18" s="30">
        <v>627592.56000000006</v>
      </c>
      <c r="G18" s="30">
        <v>1301314247.8700006</v>
      </c>
    </row>
    <row r="19" spans="2:8" x14ac:dyDescent="0.2">
      <c r="B19" s="89" t="s">
        <v>68</v>
      </c>
      <c r="C19" s="30">
        <v>162789088.37000006</v>
      </c>
      <c r="D19" s="30">
        <v>63007447.470000029</v>
      </c>
      <c r="E19" s="30">
        <v>3400370.4100000053</v>
      </c>
      <c r="F19" s="30">
        <v>365400.54000000015</v>
      </c>
      <c r="G19" s="30">
        <v>229562306.79000014</v>
      </c>
    </row>
    <row r="20" spans="2:8" x14ac:dyDescent="0.2">
      <c r="B20" s="89" t="s">
        <v>69</v>
      </c>
      <c r="C20" s="30">
        <v>50687349.779999986</v>
      </c>
      <c r="D20" s="30">
        <v>19763236.140000004</v>
      </c>
      <c r="E20" s="30">
        <v>1374477.18</v>
      </c>
      <c r="F20" s="30">
        <v>7737.880000000001</v>
      </c>
      <c r="G20" s="30">
        <v>71832800.979999989</v>
      </c>
    </row>
    <row r="21" spans="2:8" x14ac:dyDescent="0.2">
      <c r="B21" s="114" t="s">
        <v>71</v>
      </c>
      <c r="C21" s="115">
        <v>116716927.68999998</v>
      </c>
      <c r="D21" s="115">
        <v>45116751.319999993</v>
      </c>
      <c r="E21" s="115">
        <v>2583765.4399999985</v>
      </c>
      <c r="F21" s="115">
        <v>199731.76</v>
      </c>
      <c r="G21" s="115">
        <v>164617176.21000004</v>
      </c>
    </row>
    <row r="22" spans="2:8" x14ac:dyDescent="0.2">
      <c r="B22" s="89" t="s">
        <v>73</v>
      </c>
      <c r="C22" s="30">
        <v>53192435.679999992</v>
      </c>
      <c r="D22" s="30">
        <v>20562098.209999997</v>
      </c>
      <c r="E22" s="30">
        <v>1078278.0099999995</v>
      </c>
      <c r="F22" s="30">
        <v>83409.27</v>
      </c>
      <c r="G22" s="30">
        <v>74916221.170000032</v>
      </c>
    </row>
    <row r="23" spans="2:8" x14ac:dyDescent="0.2">
      <c r="B23" s="89" t="s">
        <v>74</v>
      </c>
      <c r="C23" s="30">
        <v>39244264.059999987</v>
      </c>
      <c r="D23" s="30">
        <v>15160918.349999994</v>
      </c>
      <c r="E23" s="30">
        <v>839999.39999999944</v>
      </c>
      <c r="F23" s="30">
        <v>25145.979999999996</v>
      </c>
      <c r="G23" s="30">
        <v>55270327.790000021</v>
      </c>
    </row>
    <row r="24" spans="2:8" x14ac:dyDescent="0.2">
      <c r="B24" s="89" t="s">
        <v>75</v>
      </c>
      <c r="C24" s="30">
        <v>16002747.859999998</v>
      </c>
      <c r="D24" s="30">
        <v>6193215.8599999975</v>
      </c>
      <c r="E24" s="30">
        <v>436789.42</v>
      </c>
      <c r="F24" s="30">
        <v>85404.86</v>
      </c>
      <c r="G24" s="30">
        <v>22718157.999999996</v>
      </c>
    </row>
    <row r="25" spans="2:8" x14ac:dyDescent="0.2">
      <c r="B25" s="89" t="s">
        <v>72</v>
      </c>
      <c r="C25" s="30">
        <v>8277480.0899999999</v>
      </c>
      <c r="D25" s="30">
        <v>3200518.9000000008</v>
      </c>
      <c r="E25" s="30">
        <v>228698.60999999996</v>
      </c>
      <c r="F25" s="30">
        <v>5771.65</v>
      </c>
      <c r="G25" s="30">
        <v>11712469.249999996</v>
      </c>
    </row>
    <row r="26" spans="2:8" x14ac:dyDescent="0.2">
      <c r="B26" s="114" t="s">
        <v>185</v>
      </c>
      <c r="C26" s="115">
        <v>2376207.1399999997</v>
      </c>
      <c r="D26" s="115">
        <v>916307.80000000016</v>
      </c>
      <c r="E26" s="115">
        <v>193766.46</v>
      </c>
      <c r="F26" s="115">
        <v>10615.33</v>
      </c>
      <c r="G26" s="115">
        <v>3496896.73</v>
      </c>
    </row>
    <row r="27" spans="2:8" x14ac:dyDescent="0.2">
      <c r="B27" s="94" t="s">
        <v>186</v>
      </c>
      <c r="C27" s="116">
        <v>6837444449.7000065</v>
      </c>
      <c r="D27" s="116">
        <v>2677607797.3399968</v>
      </c>
      <c r="E27" s="116">
        <v>461763372.32000011</v>
      </c>
      <c r="F27" s="116">
        <v>6132423.5599999987</v>
      </c>
      <c r="G27" s="116">
        <v>9982948042.9199982</v>
      </c>
    </row>
    <row r="28" spans="2:8" x14ac:dyDescent="0.2">
      <c r="B28" s="87"/>
    </row>
    <row r="31" spans="2:8" x14ac:dyDescent="0.2">
      <c r="H31" s="4" t="s">
        <v>178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1989-4F05-477A-AB97-445317F11E90}">
  <dimension ref="B1:H31"/>
  <sheetViews>
    <sheetView showGridLines="0" workbookViewId="0">
      <selection activeCell="F41" sqref="F41"/>
    </sheetView>
  </sheetViews>
  <sheetFormatPr defaultRowHeight="12.75" x14ac:dyDescent="0.2"/>
  <cols>
    <col min="1" max="1" width="9.140625" style="4"/>
    <col min="2" max="2" width="41" style="4" bestFit="1" customWidth="1"/>
    <col min="3" max="4" width="15" style="4" bestFit="1" customWidth="1"/>
    <col min="5" max="5" width="13.5703125" style="4" bestFit="1" customWidth="1"/>
    <col min="6" max="6" width="20.140625" style="4" bestFit="1" customWidth="1"/>
    <col min="7" max="7" width="36.85546875" style="4" bestFit="1" customWidth="1"/>
    <col min="8" max="9" width="16" style="4" bestFit="1" customWidth="1"/>
    <col min="10" max="10" width="14.5703125" style="4" bestFit="1" customWidth="1"/>
    <col min="11" max="11" width="16" style="4" bestFit="1" customWidth="1"/>
    <col min="12" max="16384" width="9.140625" style="4"/>
  </cols>
  <sheetData>
    <row r="1" spans="2:6" x14ac:dyDescent="0.2">
      <c r="B1" s="150" t="s">
        <v>193</v>
      </c>
      <c r="C1" s="150"/>
      <c r="D1" s="150"/>
      <c r="E1" s="150"/>
      <c r="F1" s="150"/>
    </row>
    <row r="2" spans="2:6" x14ac:dyDescent="0.2">
      <c r="B2" s="150" t="s">
        <v>158</v>
      </c>
      <c r="C2" s="150"/>
      <c r="D2" s="150"/>
      <c r="E2" s="150"/>
      <c r="F2" s="150"/>
    </row>
    <row r="3" spans="2:6" x14ac:dyDescent="0.2">
      <c r="B3" s="153" t="s">
        <v>111</v>
      </c>
      <c r="C3" s="153"/>
      <c r="D3" s="153"/>
      <c r="E3" s="153"/>
      <c r="F3" s="153"/>
    </row>
    <row r="4" spans="2:6" ht="30" customHeight="1" x14ac:dyDescent="0.2">
      <c r="B4" s="42" t="s">
        <v>127</v>
      </c>
      <c r="C4" s="42" t="s">
        <v>141</v>
      </c>
      <c r="D4" s="42" t="s">
        <v>142</v>
      </c>
      <c r="E4" s="42" t="s">
        <v>143</v>
      </c>
      <c r="F4" s="42" t="s">
        <v>123</v>
      </c>
    </row>
    <row r="5" spans="2:6" x14ac:dyDescent="0.2">
      <c r="B5" s="27" t="s">
        <v>129</v>
      </c>
      <c r="C5" s="30">
        <v>2469661219.4399991</v>
      </c>
      <c r="D5" s="30">
        <v>2485559227.579998</v>
      </c>
      <c r="E5" s="30">
        <v>241961442.19000024</v>
      </c>
      <c r="F5" s="30">
        <v>5197181889.2099972</v>
      </c>
    </row>
    <row r="6" spans="2:6" x14ac:dyDescent="0.2">
      <c r="B6" s="27" t="s">
        <v>128</v>
      </c>
      <c r="C6" s="30">
        <v>1203046366.3500001</v>
      </c>
      <c r="D6" s="30">
        <v>1197738438.9199984</v>
      </c>
      <c r="E6" s="30">
        <v>116989046.33000007</v>
      </c>
      <c r="F6" s="30">
        <v>2517773851.6000047</v>
      </c>
    </row>
    <row r="7" spans="2:6" x14ac:dyDescent="0.2">
      <c r="B7" s="27" t="s">
        <v>130</v>
      </c>
      <c r="C7" s="30">
        <v>753929831.11999977</v>
      </c>
      <c r="D7" s="30">
        <v>753751979.17999959</v>
      </c>
      <c r="E7" s="30">
        <v>72995169.230000183</v>
      </c>
      <c r="F7" s="30">
        <v>1580676979.5299995</v>
      </c>
    </row>
    <row r="8" spans="2:6" x14ac:dyDescent="0.2">
      <c r="B8" s="27" t="s">
        <v>131</v>
      </c>
      <c r="C8" s="30">
        <v>120176967.61999999</v>
      </c>
      <c r="D8" s="30">
        <v>121270574.65000007</v>
      </c>
      <c r="E8" s="30">
        <v>11895522.620000012</v>
      </c>
      <c r="F8" s="30">
        <v>253343064.89000005</v>
      </c>
    </row>
    <row r="9" spans="2:6" x14ac:dyDescent="0.2">
      <c r="B9" s="27" t="s">
        <v>132</v>
      </c>
      <c r="C9" s="30">
        <v>66519455.129999965</v>
      </c>
      <c r="D9" s="30">
        <v>64571648.880000107</v>
      </c>
      <c r="E9" s="30">
        <v>6644885.4299999978</v>
      </c>
      <c r="F9" s="30">
        <v>137735989.44</v>
      </c>
    </row>
    <row r="10" spans="2:6" x14ac:dyDescent="0.2">
      <c r="B10" s="27" t="s">
        <v>133</v>
      </c>
      <c r="C10" s="30">
        <v>64036753.050000012</v>
      </c>
      <c r="D10" s="30">
        <v>67349753.469999999</v>
      </c>
      <c r="E10" s="30">
        <v>4736156.25</v>
      </c>
      <c r="F10" s="30">
        <v>136122662.76999998</v>
      </c>
    </row>
    <row r="11" spans="2:6" x14ac:dyDescent="0.2">
      <c r="B11" s="27" t="s">
        <v>134</v>
      </c>
      <c r="C11" s="30">
        <v>15633119.980000004</v>
      </c>
      <c r="D11" s="30">
        <v>16135063.729999995</v>
      </c>
      <c r="E11" s="30">
        <v>1295376.8099999998</v>
      </c>
      <c r="F11" s="30">
        <v>33063560.520000007</v>
      </c>
    </row>
    <row r="12" spans="2:6" x14ac:dyDescent="0.2">
      <c r="B12" s="27" t="s">
        <v>144</v>
      </c>
      <c r="C12" s="30">
        <v>15383880.289999999</v>
      </c>
      <c r="D12" s="30">
        <v>15493469.809999997</v>
      </c>
      <c r="E12" s="30">
        <v>1484575.3700000008</v>
      </c>
      <c r="F12" s="30">
        <v>32361925.470000006</v>
      </c>
    </row>
    <row r="13" spans="2:6" x14ac:dyDescent="0.2">
      <c r="B13" s="27" t="s">
        <v>136</v>
      </c>
      <c r="C13" s="30">
        <v>14958338.639999997</v>
      </c>
      <c r="D13" s="30">
        <v>14959448.590000002</v>
      </c>
      <c r="E13" s="30">
        <v>1351336.7800000003</v>
      </c>
      <c r="F13" s="30">
        <v>31269124.010000009</v>
      </c>
    </row>
    <row r="14" spans="2:6" x14ac:dyDescent="0.2">
      <c r="B14" s="27" t="s">
        <v>137</v>
      </c>
      <c r="C14" s="30">
        <v>11944502.300000003</v>
      </c>
      <c r="D14" s="30">
        <v>11894370.550000001</v>
      </c>
      <c r="E14" s="30">
        <v>1138387.1000000003</v>
      </c>
      <c r="F14" s="30">
        <v>24977259.95000001</v>
      </c>
    </row>
    <row r="15" spans="2:6" x14ac:dyDescent="0.2">
      <c r="B15" s="27" t="s">
        <v>138</v>
      </c>
      <c r="C15" s="30">
        <v>10495751.859999998</v>
      </c>
      <c r="D15" s="30">
        <v>10670440.440000007</v>
      </c>
      <c r="E15" s="30">
        <v>992347.31000000029</v>
      </c>
      <c r="F15" s="30">
        <v>22158539.610000007</v>
      </c>
    </row>
    <row r="16" spans="2:6" x14ac:dyDescent="0.2">
      <c r="B16" s="27" t="s">
        <v>139</v>
      </c>
      <c r="C16" s="30">
        <v>7439705.1700000055</v>
      </c>
      <c r="D16" s="30">
        <v>7784521.2400000012</v>
      </c>
      <c r="E16" s="30">
        <v>674557.16000000061</v>
      </c>
      <c r="F16" s="30">
        <v>15898783.569999998</v>
      </c>
    </row>
    <row r="17" spans="2:8" x14ac:dyDescent="0.2">
      <c r="B17" s="27" t="s">
        <v>140</v>
      </c>
      <c r="C17" s="30">
        <v>200977.97000000003</v>
      </c>
      <c r="D17" s="30">
        <v>165037.03999999998</v>
      </c>
      <c r="E17" s="30">
        <v>18397.340000000004</v>
      </c>
      <c r="F17" s="30">
        <v>384412.35000000009</v>
      </c>
    </row>
    <row r="18" spans="2:8" x14ac:dyDescent="0.2">
      <c r="B18" s="3" t="s">
        <v>145</v>
      </c>
      <c r="C18" s="83">
        <f>+SUM(C5:C17)</f>
        <v>4753426868.9199991</v>
      </c>
      <c r="D18" s="83">
        <f>+SUM(D5:D17)</f>
        <v>4767343974.0799952</v>
      </c>
      <c r="E18" s="83">
        <f>+SUM(E5:E17)</f>
        <v>462177199.92000055</v>
      </c>
      <c r="F18" s="84">
        <v>9982948043</v>
      </c>
    </row>
    <row r="31" spans="2:8" x14ac:dyDescent="0.2">
      <c r="H31" s="4" t="s">
        <v>178</v>
      </c>
    </row>
  </sheetData>
  <sortState xmlns:xlrd2="http://schemas.microsoft.com/office/spreadsheetml/2017/richdata2" ref="B5:F17">
    <sortCondition descending="1" ref="F5:F17"/>
  </sortState>
  <mergeCells count="3">
    <mergeCell ref="B1:F1"/>
    <mergeCell ref="B2:F2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47B0-387D-404E-9128-F5ACB841F32A}">
  <dimension ref="B1:H31"/>
  <sheetViews>
    <sheetView showGridLines="0" workbookViewId="0">
      <selection activeCell="D32" sqref="D32"/>
    </sheetView>
  </sheetViews>
  <sheetFormatPr defaultRowHeight="12.75" x14ac:dyDescent="0.2"/>
  <cols>
    <col min="1" max="1" width="9.140625" style="4"/>
    <col min="2" max="2" width="52.5703125" style="4" bestFit="1" customWidth="1"/>
    <col min="3" max="4" width="15" style="4" bestFit="1" customWidth="1"/>
    <col min="5" max="5" width="13.5703125" style="4" bestFit="1" customWidth="1"/>
    <col min="6" max="6" width="21.42578125" style="4" bestFit="1" customWidth="1"/>
    <col min="7" max="7" width="36.85546875" style="4" bestFit="1" customWidth="1"/>
    <col min="8" max="8" width="1.5703125" style="4" bestFit="1" customWidth="1"/>
    <col min="9" max="9" width="16" style="4" bestFit="1" customWidth="1"/>
    <col min="10" max="10" width="14.5703125" style="4" bestFit="1" customWidth="1"/>
    <col min="11" max="11" width="16" style="4" bestFit="1" customWidth="1"/>
    <col min="12" max="16384" width="9.140625" style="4"/>
  </cols>
  <sheetData>
    <row r="1" spans="2:6" x14ac:dyDescent="0.2">
      <c r="B1" s="150" t="s">
        <v>197</v>
      </c>
      <c r="C1" s="150"/>
      <c r="D1" s="150"/>
      <c r="E1" s="150"/>
      <c r="F1" s="150"/>
    </row>
    <row r="2" spans="2:6" x14ac:dyDescent="0.2">
      <c r="B2" s="150" t="s">
        <v>158</v>
      </c>
      <c r="C2" s="150"/>
      <c r="D2" s="150"/>
      <c r="E2" s="150"/>
      <c r="F2" s="150"/>
    </row>
    <row r="3" spans="2:6" x14ac:dyDescent="0.2">
      <c r="B3" s="153" t="s">
        <v>111</v>
      </c>
      <c r="C3" s="153"/>
      <c r="D3" s="153"/>
      <c r="E3" s="153"/>
      <c r="F3" s="153"/>
    </row>
    <row r="4" spans="2:6" ht="30" customHeight="1" x14ac:dyDescent="0.2">
      <c r="B4" s="107" t="s">
        <v>181</v>
      </c>
      <c r="C4" s="107" t="s">
        <v>182</v>
      </c>
      <c r="D4" s="107" t="s">
        <v>183</v>
      </c>
      <c r="E4" s="107" t="s">
        <v>184</v>
      </c>
      <c r="F4" s="113" t="s">
        <v>123</v>
      </c>
    </row>
    <row r="5" spans="2:6" x14ac:dyDescent="0.2">
      <c r="B5" s="114" t="s">
        <v>55</v>
      </c>
      <c r="C5" s="115">
        <v>3909754358.3400002</v>
      </c>
      <c r="D5" s="115">
        <v>3925044831.3199983</v>
      </c>
      <c r="E5" s="115">
        <v>377325424.68000013</v>
      </c>
      <c r="F5" s="115">
        <v>8212124614.3399982</v>
      </c>
    </row>
    <row r="6" spans="2:6" x14ac:dyDescent="0.2">
      <c r="B6" s="89" t="s">
        <v>56</v>
      </c>
      <c r="C6" s="30">
        <v>1764134075.9399998</v>
      </c>
      <c r="D6" s="30">
        <v>1793336815.2699997</v>
      </c>
      <c r="E6" s="30">
        <v>171536449.50999999</v>
      </c>
      <c r="F6" s="30">
        <v>3729007340.7200003</v>
      </c>
    </row>
    <row r="7" spans="2:6" x14ac:dyDescent="0.2">
      <c r="B7" s="89" t="s">
        <v>58</v>
      </c>
      <c r="C7" s="30">
        <v>645130076.81999969</v>
      </c>
      <c r="D7" s="30">
        <v>641813948.35999823</v>
      </c>
      <c r="E7" s="30">
        <v>62663470.400000013</v>
      </c>
      <c r="F7" s="30">
        <v>1349607495.5800002</v>
      </c>
    </row>
    <row r="8" spans="2:6" x14ac:dyDescent="0.2">
      <c r="B8" s="89" t="s">
        <v>63</v>
      </c>
      <c r="C8" s="30">
        <v>491980001.94000059</v>
      </c>
      <c r="D8" s="30">
        <v>489956532.13999969</v>
      </c>
      <c r="E8" s="30">
        <v>48344424.590000167</v>
      </c>
      <c r="F8" s="30">
        <v>1030280958.6699979</v>
      </c>
    </row>
    <row r="9" spans="2:6" x14ac:dyDescent="0.2">
      <c r="B9" s="89" t="s">
        <v>62</v>
      </c>
      <c r="C9" s="30">
        <v>264641323.8300001</v>
      </c>
      <c r="D9" s="30">
        <v>271745679.78000009</v>
      </c>
      <c r="E9" s="30">
        <v>21833646.710000008</v>
      </c>
      <c r="F9" s="30">
        <v>558220650.31999969</v>
      </c>
    </row>
    <row r="10" spans="2:6" x14ac:dyDescent="0.2">
      <c r="B10" s="89" t="s">
        <v>59</v>
      </c>
      <c r="C10" s="30">
        <v>143703954.75999999</v>
      </c>
      <c r="D10" s="30">
        <v>141199938.14000002</v>
      </c>
      <c r="E10" s="30">
        <v>13390177.18</v>
      </c>
      <c r="F10" s="30">
        <v>298294070.07999998</v>
      </c>
    </row>
    <row r="11" spans="2:6" x14ac:dyDescent="0.2">
      <c r="B11" s="89" t="s">
        <v>65</v>
      </c>
      <c r="C11" s="30">
        <v>136040944.33000004</v>
      </c>
      <c r="D11" s="30">
        <v>126705094.24000005</v>
      </c>
      <c r="E11" s="30">
        <v>14345752.08</v>
      </c>
      <c r="F11" s="30">
        <v>277091790.6499998</v>
      </c>
    </row>
    <row r="12" spans="2:6" x14ac:dyDescent="0.2">
      <c r="B12" s="89" t="s">
        <v>61</v>
      </c>
      <c r="C12" s="30">
        <v>126824964.11999992</v>
      </c>
      <c r="D12" s="30">
        <v>124658858.08000012</v>
      </c>
      <c r="E12" s="30">
        <v>12448786.76</v>
      </c>
      <c r="F12" s="30">
        <v>263932608.95999992</v>
      </c>
    </row>
    <row r="13" spans="2:6" x14ac:dyDescent="0.2">
      <c r="B13" s="89" t="s">
        <v>66</v>
      </c>
      <c r="C13" s="30">
        <v>110359879.86999997</v>
      </c>
      <c r="D13" s="30">
        <v>109661181.27999999</v>
      </c>
      <c r="E13" s="30">
        <v>11040453.219999995</v>
      </c>
      <c r="F13" s="30">
        <v>231061514.36999974</v>
      </c>
    </row>
    <row r="14" spans="2:6" x14ac:dyDescent="0.2">
      <c r="B14" s="89" t="s">
        <v>64</v>
      </c>
      <c r="C14" s="30">
        <v>110217906.97000003</v>
      </c>
      <c r="D14" s="30">
        <v>108880281.06</v>
      </c>
      <c r="E14" s="30">
        <v>10127138.089999996</v>
      </c>
      <c r="F14" s="30">
        <v>229225326.11999995</v>
      </c>
    </row>
    <row r="15" spans="2:6" x14ac:dyDescent="0.2">
      <c r="B15" s="89" t="s">
        <v>57</v>
      </c>
      <c r="C15" s="30">
        <v>64992538.440000013</v>
      </c>
      <c r="D15" s="30">
        <v>65330071.290000036</v>
      </c>
      <c r="E15" s="30">
        <v>6397559.6300000027</v>
      </c>
      <c r="F15" s="30">
        <v>136720169.35999998</v>
      </c>
    </row>
    <row r="16" spans="2:6" x14ac:dyDescent="0.2">
      <c r="B16" s="89" t="s">
        <v>60</v>
      </c>
      <c r="C16" s="30">
        <v>51728691.320000008</v>
      </c>
      <c r="D16" s="30">
        <v>51756431.680000022</v>
      </c>
      <c r="E16" s="30">
        <v>5197566.5099999988</v>
      </c>
      <c r="F16" s="30">
        <v>108682689.51000004</v>
      </c>
    </row>
    <row r="17" spans="2:8" x14ac:dyDescent="0.2">
      <c r="B17" s="114" t="s">
        <v>67</v>
      </c>
      <c r="C17" s="115">
        <v>763013014.19000113</v>
      </c>
      <c r="D17" s="115">
        <v>763380467.44999945</v>
      </c>
      <c r="E17" s="115">
        <v>76315874</v>
      </c>
      <c r="F17" s="115">
        <v>1602709355.6400008</v>
      </c>
    </row>
    <row r="18" spans="2:8" x14ac:dyDescent="0.2">
      <c r="B18" s="89" t="s">
        <v>70</v>
      </c>
      <c r="C18" s="30">
        <v>620338728.05000114</v>
      </c>
      <c r="D18" s="30">
        <v>619260017.60999942</v>
      </c>
      <c r="E18" s="30">
        <v>61715502.209999993</v>
      </c>
      <c r="F18" s="30">
        <v>1301314247.8700006</v>
      </c>
    </row>
    <row r="19" spans="2:8" x14ac:dyDescent="0.2">
      <c r="B19" s="89" t="s">
        <v>68</v>
      </c>
      <c r="C19" s="30">
        <v>108724120.36000003</v>
      </c>
      <c r="D19" s="30">
        <v>109423196.13000005</v>
      </c>
      <c r="E19" s="30">
        <v>11414990.299999999</v>
      </c>
      <c r="F19" s="30">
        <v>229562306.79000014</v>
      </c>
    </row>
    <row r="20" spans="2:8" x14ac:dyDescent="0.2">
      <c r="B20" s="89" t="s">
        <v>69</v>
      </c>
      <c r="C20" s="30">
        <v>33950165.779999994</v>
      </c>
      <c r="D20" s="30">
        <v>34697253.710000016</v>
      </c>
      <c r="E20" s="30">
        <v>3185381.4899999993</v>
      </c>
      <c r="F20" s="30">
        <v>71832800.979999989</v>
      </c>
    </row>
    <row r="21" spans="2:8" x14ac:dyDescent="0.2">
      <c r="B21" s="114" t="s">
        <v>71</v>
      </c>
      <c r="C21" s="115">
        <v>78890395.809999987</v>
      </c>
      <c r="D21" s="115">
        <v>77367551.520000011</v>
      </c>
      <c r="E21" s="115">
        <v>8359228.879999999</v>
      </c>
      <c r="F21" s="115">
        <v>164617176.21000004</v>
      </c>
    </row>
    <row r="22" spans="2:8" x14ac:dyDescent="0.2">
      <c r="B22" s="89" t="s">
        <v>73</v>
      </c>
      <c r="C22" s="30">
        <v>35663988.020000011</v>
      </c>
      <c r="D22" s="30">
        <v>35453104.700000003</v>
      </c>
      <c r="E22" s="30">
        <v>3799128.4499999983</v>
      </c>
      <c r="F22" s="30">
        <v>74916221.170000032</v>
      </c>
    </row>
    <row r="23" spans="2:8" x14ac:dyDescent="0.2">
      <c r="B23" s="89" t="s">
        <v>74</v>
      </c>
      <c r="C23" s="30">
        <v>26544005.539999984</v>
      </c>
      <c r="D23" s="30">
        <v>25891736.800000016</v>
      </c>
      <c r="E23" s="30">
        <v>2834585.45</v>
      </c>
      <c r="F23" s="30">
        <v>55270327.790000021</v>
      </c>
    </row>
    <row r="24" spans="2:8" x14ac:dyDescent="0.2">
      <c r="B24" s="89" t="s">
        <v>75</v>
      </c>
      <c r="C24" s="30">
        <v>11010661.319999997</v>
      </c>
      <c r="D24" s="30">
        <v>10574271.399999999</v>
      </c>
      <c r="E24" s="30">
        <v>1133225.2799999998</v>
      </c>
      <c r="F24" s="30">
        <v>22718157.999999996</v>
      </c>
    </row>
    <row r="25" spans="2:8" x14ac:dyDescent="0.2">
      <c r="B25" s="89" t="s">
        <v>72</v>
      </c>
      <c r="C25" s="30">
        <v>5671740.9300000006</v>
      </c>
      <c r="D25" s="30">
        <v>5448438.6199999982</v>
      </c>
      <c r="E25" s="30">
        <v>592289.70000000007</v>
      </c>
      <c r="F25" s="30">
        <v>11712469.249999996</v>
      </c>
    </row>
    <row r="26" spans="2:8" x14ac:dyDescent="0.2">
      <c r="B26" s="114" t="s">
        <v>185</v>
      </c>
      <c r="C26" s="115">
        <v>1769100.5799999996</v>
      </c>
      <c r="D26" s="115">
        <v>1551123.79</v>
      </c>
      <c r="E26" s="115">
        <v>176672.35999999996</v>
      </c>
      <c r="F26" s="115">
        <v>3496896.73</v>
      </c>
    </row>
    <row r="27" spans="2:8" x14ac:dyDescent="0.2">
      <c r="B27" s="94" t="s">
        <v>186</v>
      </c>
      <c r="C27" s="116">
        <v>4753426868.920002</v>
      </c>
      <c r="D27" s="116">
        <v>4767343974.0799971</v>
      </c>
      <c r="E27" s="116">
        <v>462177199.92000014</v>
      </c>
      <c r="F27" s="116">
        <v>9982948042.9199982</v>
      </c>
    </row>
    <row r="28" spans="2:8" x14ac:dyDescent="0.2">
      <c r="B28" s="87" t="s">
        <v>180</v>
      </c>
    </row>
    <row r="31" spans="2:8" x14ac:dyDescent="0.2">
      <c r="H31" s="4" t="s">
        <v>178</v>
      </c>
    </row>
  </sheetData>
  <mergeCells count="3">
    <mergeCell ref="B1:F1"/>
    <mergeCell ref="B2:F2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4079-83FB-4D3D-AF62-3DB30172BE9C}">
  <dimension ref="B1:N21"/>
  <sheetViews>
    <sheetView showGridLines="0" workbookViewId="0">
      <selection activeCell="B1" sqref="B1:J1"/>
    </sheetView>
  </sheetViews>
  <sheetFormatPr defaultRowHeight="12.75" x14ac:dyDescent="0.2"/>
  <cols>
    <col min="1" max="2" width="9.140625" style="4"/>
    <col min="3" max="3" width="9" style="4" bestFit="1" customWidth="1"/>
    <col min="4" max="5" width="8.85546875" style="4" bestFit="1" customWidth="1"/>
    <col min="6" max="8" width="14.85546875" style="4" bestFit="1" customWidth="1"/>
    <col min="9" max="9" width="10" style="4" customWidth="1"/>
    <col min="10" max="10" width="8.7109375" style="4" bestFit="1" customWidth="1"/>
    <col min="11" max="11" width="15.7109375" style="4" customWidth="1"/>
    <col min="12" max="12" width="16.28515625" style="4" customWidth="1"/>
    <col min="13" max="13" width="12.140625" style="4" customWidth="1"/>
    <col min="14" max="14" width="11" style="4" customWidth="1"/>
    <col min="15" max="16384" width="9.140625" style="4"/>
  </cols>
  <sheetData>
    <row r="1" spans="2:14" x14ac:dyDescent="0.2">
      <c r="B1" s="125" t="s">
        <v>78</v>
      </c>
      <c r="C1" s="125"/>
      <c r="D1" s="125"/>
      <c r="E1" s="125"/>
      <c r="F1" s="125"/>
      <c r="G1" s="125"/>
      <c r="H1" s="125"/>
      <c r="I1" s="125"/>
      <c r="J1" s="125"/>
      <c r="K1" s="6"/>
      <c r="L1" s="6"/>
      <c r="M1" s="6"/>
      <c r="N1" s="6"/>
    </row>
    <row r="2" spans="2:14" x14ac:dyDescent="0.2">
      <c r="B2" s="125" t="s">
        <v>106</v>
      </c>
      <c r="C2" s="125"/>
      <c r="D2" s="125"/>
      <c r="E2" s="125"/>
      <c r="F2" s="125"/>
      <c r="G2" s="125"/>
      <c r="H2" s="125"/>
      <c r="I2" s="125"/>
      <c r="J2" s="125"/>
      <c r="K2" s="6"/>
      <c r="L2" s="6"/>
      <c r="M2" s="6"/>
      <c r="N2" s="6"/>
    </row>
    <row r="3" spans="2:14" x14ac:dyDescent="0.2">
      <c r="B3" s="131" t="s">
        <v>111</v>
      </c>
      <c r="C3" s="131"/>
      <c r="D3" s="131"/>
      <c r="E3" s="131"/>
      <c r="F3" s="131"/>
      <c r="G3" s="131"/>
      <c r="H3" s="131"/>
      <c r="I3" s="131"/>
      <c r="J3" s="131"/>
      <c r="K3" s="13"/>
      <c r="L3" s="13"/>
      <c r="M3" s="13"/>
      <c r="N3" s="13"/>
    </row>
    <row r="4" spans="2:14" x14ac:dyDescent="0.2">
      <c r="B4" s="132" t="s">
        <v>0</v>
      </c>
      <c r="C4" s="136" t="s">
        <v>104</v>
      </c>
      <c r="D4" s="137"/>
      <c r="E4" s="138"/>
      <c r="F4" s="136" t="s">
        <v>89</v>
      </c>
      <c r="G4" s="137"/>
      <c r="H4" s="138"/>
      <c r="I4" s="134" t="s">
        <v>90</v>
      </c>
      <c r="J4" s="135"/>
      <c r="K4" s="52"/>
      <c r="L4" s="53"/>
      <c r="M4" s="53"/>
      <c r="N4" s="53"/>
    </row>
    <row r="5" spans="2:14" x14ac:dyDescent="0.2">
      <c r="B5" s="133"/>
      <c r="C5" s="92" t="s">
        <v>14</v>
      </c>
      <c r="D5" s="92" t="s">
        <v>15</v>
      </c>
      <c r="E5" s="92" t="s">
        <v>53</v>
      </c>
      <c r="F5" s="92" t="s">
        <v>14</v>
      </c>
      <c r="G5" s="92" t="s">
        <v>15</v>
      </c>
      <c r="H5" s="92" t="s">
        <v>53</v>
      </c>
      <c r="I5" s="93" t="s">
        <v>14</v>
      </c>
      <c r="J5" s="93" t="s">
        <v>15</v>
      </c>
      <c r="K5" s="52"/>
      <c r="L5" s="53"/>
      <c r="M5" s="53"/>
      <c r="N5" s="53"/>
    </row>
    <row r="6" spans="2:14" x14ac:dyDescent="0.2">
      <c r="B6" s="1" t="s">
        <v>1</v>
      </c>
      <c r="C6" s="2">
        <v>876920</v>
      </c>
      <c r="D6" s="2">
        <v>1059356</v>
      </c>
      <c r="E6" s="2">
        <v>1936276</v>
      </c>
      <c r="F6" s="54">
        <v>23519354561.02</v>
      </c>
      <c r="G6" s="54">
        <v>27621254608.549999</v>
      </c>
      <c r="H6" s="54">
        <f>F6+G6</f>
        <v>51140609169.57</v>
      </c>
      <c r="I6" s="54">
        <f>F6/C6</f>
        <v>26820.410711376182</v>
      </c>
      <c r="J6" s="54">
        <f>G6/D6</f>
        <v>26073.628325652564</v>
      </c>
    </row>
    <row r="10" spans="2:14" x14ac:dyDescent="0.2">
      <c r="C10" s="14"/>
    </row>
    <row r="11" spans="2:14" x14ac:dyDescent="0.2">
      <c r="C11" s="14"/>
    </row>
    <row r="12" spans="2:14" x14ac:dyDescent="0.2">
      <c r="C12" s="14"/>
    </row>
    <row r="18" spans="3:5" x14ac:dyDescent="0.2">
      <c r="C18" s="55"/>
      <c r="D18" s="55"/>
      <c r="E18" s="55"/>
    </row>
    <row r="19" spans="3:5" x14ac:dyDescent="0.2">
      <c r="D19" s="56"/>
      <c r="E19" s="56"/>
    </row>
    <row r="20" spans="3:5" x14ac:dyDescent="0.2">
      <c r="D20" s="14"/>
      <c r="E20" s="14"/>
    </row>
    <row r="21" spans="3:5" x14ac:dyDescent="0.2">
      <c r="D21" s="14"/>
      <c r="E21" s="14"/>
    </row>
  </sheetData>
  <mergeCells count="7">
    <mergeCell ref="B1:J1"/>
    <mergeCell ref="B2:J2"/>
    <mergeCell ref="B3:J3"/>
    <mergeCell ref="B4:B5"/>
    <mergeCell ref="I4:J4"/>
    <mergeCell ref="C4:E4"/>
    <mergeCell ref="F4:H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30C6-77AD-473D-83C7-B6063B18A044}">
  <dimension ref="B1:N30"/>
  <sheetViews>
    <sheetView showGridLines="0" workbookViewId="0">
      <selection activeCell="B2" sqref="B2:N2"/>
    </sheetView>
  </sheetViews>
  <sheetFormatPr defaultRowHeight="12.75" x14ac:dyDescent="0.2"/>
  <cols>
    <col min="1" max="2" width="9.140625" style="4"/>
    <col min="3" max="3" width="9.140625" style="4" bestFit="1" customWidth="1"/>
    <col min="4" max="4" width="10.140625" style="4" bestFit="1" customWidth="1"/>
    <col min="5" max="5" width="8.5703125" style="4" customWidth="1"/>
    <col min="6" max="6" width="8.85546875" style="4" bestFit="1" customWidth="1"/>
    <col min="7" max="8" width="14.85546875" style="4" bestFit="1" customWidth="1"/>
    <col min="9" max="9" width="13.85546875" style="4" bestFit="1" customWidth="1"/>
    <col min="10" max="10" width="14.85546875" style="4" bestFit="1" customWidth="1"/>
    <col min="11" max="14" width="9.28515625" style="4" bestFit="1" customWidth="1"/>
    <col min="15" max="16384" width="9.140625" style="4"/>
  </cols>
  <sheetData>
    <row r="1" spans="2:14" x14ac:dyDescent="0.2">
      <c r="B1" s="125" t="s">
        <v>79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2:14" x14ac:dyDescent="0.2">
      <c r="B2" s="125" t="s">
        <v>105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2:14" x14ac:dyDescent="0.2">
      <c r="B3" s="142" t="s">
        <v>111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2:14" x14ac:dyDescent="0.2">
      <c r="B4" s="143" t="s">
        <v>0</v>
      </c>
      <c r="C4" s="145" t="s">
        <v>99</v>
      </c>
      <c r="D4" s="146"/>
      <c r="E4" s="146"/>
      <c r="F4" s="147"/>
      <c r="G4" s="145" t="s">
        <v>89</v>
      </c>
      <c r="H4" s="146"/>
      <c r="I4" s="146"/>
      <c r="J4" s="147"/>
      <c r="K4" s="139" t="s">
        <v>90</v>
      </c>
      <c r="L4" s="140"/>
      <c r="M4" s="140"/>
      <c r="N4" s="141"/>
    </row>
    <row r="5" spans="2:14" ht="25.5" x14ac:dyDescent="0.2">
      <c r="B5" s="144"/>
      <c r="C5" s="96" t="s">
        <v>100</v>
      </c>
      <c r="D5" s="97" t="s">
        <v>101</v>
      </c>
      <c r="E5" s="98" t="s">
        <v>102</v>
      </c>
      <c r="F5" s="99" t="s">
        <v>53</v>
      </c>
      <c r="G5" s="96" t="s">
        <v>100</v>
      </c>
      <c r="H5" s="97" t="s">
        <v>101</v>
      </c>
      <c r="I5" s="98" t="s">
        <v>102</v>
      </c>
      <c r="J5" s="100" t="s">
        <v>53</v>
      </c>
      <c r="K5" s="101" t="s">
        <v>100</v>
      </c>
      <c r="L5" s="102" t="s">
        <v>101</v>
      </c>
      <c r="M5" s="103" t="s">
        <v>102</v>
      </c>
      <c r="N5" s="104" t="s">
        <v>53</v>
      </c>
    </row>
    <row r="6" spans="2:14" x14ac:dyDescent="0.2">
      <c r="B6" s="66" t="s">
        <v>1</v>
      </c>
      <c r="C6" s="2">
        <f>609692+342</f>
        <v>610034</v>
      </c>
      <c r="D6" s="2">
        <v>1068210</v>
      </c>
      <c r="E6" s="67">
        <v>258032</v>
      </c>
      <c r="F6" s="2">
        <f>+SUM(C6:E6)</f>
        <v>1936276</v>
      </c>
      <c r="G6" s="54">
        <v>11507117809.23</v>
      </c>
      <c r="H6" s="68">
        <v>32059759180.25</v>
      </c>
      <c r="I6" s="54">
        <v>7573732180.0900002</v>
      </c>
      <c r="J6" s="54">
        <f>SUM(G6:I6)</f>
        <v>51140609169.569992</v>
      </c>
      <c r="K6" s="32">
        <f>G6/C6</f>
        <v>18863.076171541259</v>
      </c>
      <c r="L6" s="32">
        <f>H6/D6</f>
        <v>30012.599751219328</v>
      </c>
      <c r="M6" s="32">
        <f>I6/E6</f>
        <v>29351.910538576612</v>
      </c>
      <c r="N6" s="32">
        <f>J6/F6</f>
        <v>26411.838585805945</v>
      </c>
    </row>
    <row r="7" spans="2:14" x14ac:dyDescent="0.2">
      <c r="C7" s="69"/>
      <c r="F7" s="31"/>
    </row>
    <row r="10" spans="2:14" x14ac:dyDescent="0.2">
      <c r="C10" s="14"/>
      <c r="D10" s="14"/>
      <c r="E10" s="14"/>
    </row>
    <row r="12" spans="2:14" x14ac:dyDescent="0.2">
      <c r="E12" s="14"/>
    </row>
    <row r="13" spans="2:14" x14ac:dyDescent="0.2">
      <c r="E13" s="14"/>
    </row>
    <row r="14" spans="2:14" x14ac:dyDescent="0.2">
      <c r="E14" s="14"/>
    </row>
    <row r="18" spans="3:9" x14ac:dyDescent="0.2">
      <c r="C18" s="56"/>
    </row>
    <row r="19" spans="3:9" x14ac:dyDescent="0.2">
      <c r="C19" s="56"/>
      <c r="D19" s="14"/>
    </row>
    <row r="20" spans="3:9" x14ac:dyDescent="0.2">
      <c r="C20" s="56"/>
      <c r="I20" s="70"/>
    </row>
    <row r="21" spans="3:9" x14ac:dyDescent="0.2">
      <c r="C21" s="56"/>
      <c r="H21" s="70"/>
    </row>
    <row r="22" spans="3:9" x14ac:dyDescent="0.2">
      <c r="C22" s="56"/>
    </row>
    <row r="23" spans="3:9" x14ac:dyDescent="0.2">
      <c r="C23" s="56"/>
    </row>
    <row r="24" spans="3:9" x14ac:dyDescent="0.2">
      <c r="C24" s="56"/>
    </row>
    <row r="25" spans="3:9" x14ac:dyDescent="0.2">
      <c r="C25" s="56"/>
    </row>
    <row r="26" spans="3:9" x14ac:dyDescent="0.2">
      <c r="C26" s="56"/>
    </row>
    <row r="27" spans="3:9" x14ac:dyDescent="0.2">
      <c r="C27" s="56"/>
    </row>
    <row r="28" spans="3:9" x14ac:dyDescent="0.2">
      <c r="C28" s="56"/>
    </row>
    <row r="29" spans="3:9" x14ac:dyDescent="0.2">
      <c r="C29" s="56"/>
    </row>
    <row r="30" spans="3:9" x14ac:dyDescent="0.2">
      <c r="C30" s="56"/>
    </row>
  </sheetData>
  <mergeCells count="7">
    <mergeCell ref="B1:N1"/>
    <mergeCell ref="K4:N4"/>
    <mergeCell ref="B2:N2"/>
    <mergeCell ref="B3:N3"/>
    <mergeCell ref="B4:B5"/>
    <mergeCell ref="C4:F4"/>
    <mergeCell ref="G4:J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1641-8576-46A6-891E-5A4F46D2F29C}">
  <dimension ref="B1:R19"/>
  <sheetViews>
    <sheetView showGridLines="0" workbookViewId="0">
      <selection activeCell="B2" sqref="B2:N2"/>
    </sheetView>
  </sheetViews>
  <sheetFormatPr defaultRowHeight="12.75" x14ac:dyDescent="0.2"/>
  <cols>
    <col min="1" max="1" width="9.140625" style="4"/>
    <col min="2" max="2" width="18.42578125" style="4" bestFit="1" customWidth="1"/>
    <col min="3" max="3" width="10.85546875" style="4" customWidth="1"/>
    <col min="4" max="4" width="9.7109375" style="4" customWidth="1"/>
    <col min="5" max="5" width="16" style="4" customWidth="1"/>
    <col min="6" max="6" width="8.85546875" style="4" bestFit="1" customWidth="1"/>
    <col min="7" max="7" width="15.140625" style="4" customWidth="1"/>
    <col min="8" max="8" width="14.85546875" style="4" bestFit="1" customWidth="1"/>
    <col min="9" max="9" width="15.5703125" style="4" customWidth="1"/>
    <col min="10" max="10" width="14.85546875" style="4" bestFit="1" customWidth="1"/>
    <col min="11" max="12" width="9.5703125" style="4" bestFit="1" customWidth="1"/>
    <col min="13" max="13" width="15" style="4" bestFit="1" customWidth="1"/>
    <col min="14" max="14" width="7.85546875" style="4" bestFit="1" customWidth="1"/>
    <col min="15" max="16" width="18.140625" style="4" bestFit="1" customWidth="1"/>
    <col min="17" max="17" width="14.85546875" style="4" bestFit="1" customWidth="1"/>
    <col min="18" max="18" width="12" style="4" bestFit="1" customWidth="1"/>
    <col min="19" max="22" width="26" style="4" bestFit="1" customWidth="1"/>
    <col min="23" max="23" width="29.42578125" style="4" bestFit="1" customWidth="1"/>
    <col min="24" max="24" width="31" style="4" bestFit="1" customWidth="1"/>
    <col min="25" max="25" width="17" style="4" bestFit="1" customWidth="1"/>
    <col min="26" max="28" width="18.140625" style="4" bestFit="1" customWidth="1"/>
    <col min="29" max="29" width="14.85546875" style="4" bestFit="1" customWidth="1"/>
    <col min="30" max="30" width="11.28515625" style="4" bestFit="1" customWidth="1"/>
    <col min="31" max="16384" width="9.140625" style="4"/>
  </cols>
  <sheetData>
    <row r="1" spans="2:18" x14ac:dyDescent="0.2">
      <c r="B1" s="150" t="s">
        <v>80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7"/>
      <c r="P1" s="7"/>
      <c r="Q1" s="7"/>
      <c r="R1" s="7"/>
    </row>
    <row r="2" spans="2:18" ht="12.75" customHeight="1" x14ac:dyDescent="0.2">
      <c r="B2" s="149" t="s">
        <v>146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24"/>
      <c r="P2" s="24"/>
      <c r="Q2" s="24"/>
      <c r="R2" s="24"/>
    </row>
    <row r="3" spans="2:18" x14ac:dyDescent="0.2">
      <c r="B3" s="148" t="s">
        <v>111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33"/>
      <c r="P3" s="33"/>
      <c r="Q3" s="33"/>
      <c r="R3" s="33"/>
    </row>
    <row r="4" spans="2:18" x14ac:dyDescent="0.2">
      <c r="B4" s="151" t="s">
        <v>103</v>
      </c>
      <c r="C4" s="145" t="s">
        <v>92</v>
      </c>
      <c r="D4" s="146"/>
      <c r="E4" s="146"/>
      <c r="F4" s="147"/>
      <c r="G4" s="145" t="s">
        <v>89</v>
      </c>
      <c r="H4" s="146"/>
      <c r="I4" s="146"/>
      <c r="J4" s="147"/>
      <c r="K4" s="139" t="s">
        <v>90</v>
      </c>
      <c r="L4" s="140"/>
      <c r="M4" s="140"/>
      <c r="N4" s="141"/>
    </row>
    <row r="5" spans="2:18" x14ac:dyDescent="0.2">
      <c r="B5" s="151"/>
      <c r="C5" s="45" t="s">
        <v>100</v>
      </c>
      <c r="D5" s="45" t="s">
        <v>101</v>
      </c>
      <c r="E5" s="46" t="s">
        <v>102</v>
      </c>
      <c r="F5" s="46" t="s">
        <v>53</v>
      </c>
      <c r="G5" s="45" t="s">
        <v>100</v>
      </c>
      <c r="H5" s="45" t="s">
        <v>101</v>
      </c>
      <c r="I5" s="46" t="s">
        <v>102</v>
      </c>
      <c r="J5" s="46" t="s">
        <v>53</v>
      </c>
      <c r="K5" s="47" t="s">
        <v>100</v>
      </c>
      <c r="L5" s="47" t="s">
        <v>101</v>
      </c>
      <c r="M5" s="47" t="s">
        <v>102</v>
      </c>
      <c r="N5" s="47" t="s">
        <v>53</v>
      </c>
    </row>
    <row r="6" spans="2:18" x14ac:dyDescent="0.2">
      <c r="B6" s="20" t="s">
        <v>113</v>
      </c>
      <c r="C6" s="2">
        <v>16496</v>
      </c>
      <c r="D6" s="2">
        <v>24813</v>
      </c>
      <c r="E6" s="2">
        <v>13846</v>
      </c>
      <c r="F6" s="2">
        <v>55155</v>
      </c>
      <c r="G6" s="54">
        <v>45838613.100000001</v>
      </c>
      <c r="H6" s="54">
        <v>70185152.459999993</v>
      </c>
      <c r="I6" s="54">
        <v>39620793.579999998</v>
      </c>
      <c r="J6" s="54">
        <v>155644559.13999999</v>
      </c>
      <c r="K6" s="54">
        <f>G6/C6</f>
        <v>2778.7714051891367</v>
      </c>
      <c r="L6" s="54">
        <f t="shared" ref="L6:N12" si="0">H6/D6</f>
        <v>2828.5637552895655</v>
      </c>
      <c r="M6" s="54">
        <f t="shared" si="0"/>
        <v>2861.5335533728153</v>
      </c>
      <c r="N6" s="54">
        <f>J6/F6</f>
        <v>2821.9483118484268</v>
      </c>
    </row>
    <row r="7" spans="2:18" x14ac:dyDescent="0.2">
      <c r="B7" s="20" t="s">
        <v>93</v>
      </c>
      <c r="C7" s="2">
        <v>69361</v>
      </c>
      <c r="D7" s="2">
        <v>103152</v>
      </c>
      <c r="E7" s="2">
        <v>46463</v>
      </c>
      <c r="F7" s="2">
        <v>218976</v>
      </c>
      <c r="G7" s="54">
        <v>560913225.33000004</v>
      </c>
      <c r="H7" s="54">
        <v>852926313.01999998</v>
      </c>
      <c r="I7" s="54">
        <v>398698287.33999997</v>
      </c>
      <c r="J7" s="54">
        <v>1812537825.6899998</v>
      </c>
      <c r="K7" s="54">
        <f t="shared" ref="K7:K12" si="1">G7/C7</f>
        <v>8086.8676248900683</v>
      </c>
      <c r="L7" s="54">
        <f t="shared" si="0"/>
        <v>8268.6357319295803</v>
      </c>
      <c r="M7" s="54">
        <f t="shared" si="0"/>
        <v>8580.9845972063795</v>
      </c>
      <c r="N7" s="54">
        <f t="shared" si="0"/>
        <v>8277.335533072117</v>
      </c>
    </row>
    <row r="8" spans="2:18" x14ac:dyDescent="0.2">
      <c r="B8" s="20" t="s">
        <v>17</v>
      </c>
      <c r="C8" s="2">
        <v>227780</v>
      </c>
      <c r="D8" s="2">
        <v>313521</v>
      </c>
      <c r="E8" s="2">
        <v>81279</v>
      </c>
      <c r="F8" s="2">
        <v>622580</v>
      </c>
      <c r="G8" s="54">
        <v>2682751762.0500002</v>
      </c>
      <c r="H8" s="54">
        <v>3745875702.0300002</v>
      </c>
      <c r="I8" s="54">
        <v>965060860.30999994</v>
      </c>
      <c r="J8" s="54">
        <v>7393688324.3899994</v>
      </c>
      <c r="K8" s="54">
        <f t="shared" si="1"/>
        <v>11777.819659539908</v>
      </c>
      <c r="L8" s="54">
        <f t="shared" si="0"/>
        <v>11947.766503774867</v>
      </c>
      <c r="M8" s="54">
        <f t="shared" si="0"/>
        <v>11873.434224215356</v>
      </c>
      <c r="N8" s="54">
        <f t="shared" si="0"/>
        <v>11875.884744755693</v>
      </c>
    </row>
    <row r="9" spans="2:18" x14ac:dyDescent="0.2">
      <c r="B9" s="20" t="s">
        <v>18</v>
      </c>
      <c r="C9" s="2">
        <v>220453</v>
      </c>
      <c r="D9" s="2">
        <v>327810</v>
      </c>
      <c r="E9" s="2">
        <v>52274</v>
      </c>
      <c r="F9" s="2">
        <v>600537</v>
      </c>
      <c r="G9" s="54">
        <v>4432327183.9700003</v>
      </c>
      <c r="H9" s="54">
        <v>6797747646.7799997</v>
      </c>
      <c r="I9" s="54">
        <v>1107024203.51</v>
      </c>
      <c r="J9" s="54">
        <v>12337099034.26</v>
      </c>
      <c r="K9" s="54">
        <f t="shared" si="1"/>
        <v>20105.542605317234</v>
      </c>
      <c r="L9" s="54">
        <f t="shared" si="0"/>
        <v>20736.852587718495</v>
      </c>
      <c r="M9" s="54">
        <f t="shared" si="0"/>
        <v>21177.338705857597</v>
      </c>
      <c r="N9" s="54">
        <f t="shared" si="0"/>
        <v>20543.445340187198</v>
      </c>
    </row>
    <row r="10" spans="2:18" x14ac:dyDescent="0.2">
      <c r="B10" s="20" t="s">
        <v>19</v>
      </c>
      <c r="C10" s="2">
        <v>52625</v>
      </c>
      <c r="D10" s="2">
        <v>122480</v>
      </c>
      <c r="E10" s="2">
        <v>23039</v>
      </c>
      <c r="F10" s="2">
        <v>198144</v>
      </c>
      <c r="G10" s="54">
        <v>2014299918.47</v>
      </c>
      <c r="H10" s="54">
        <v>4746158842.8599997</v>
      </c>
      <c r="I10" s="54">
        <v>906905510.02999997</v>
      </c>
      <c r="J10" s="54">
        <v>7667364271.3599997</v>
      </c>
      <c r="K10" s="54">
        <f t="shared" si="1"/>
        <v>38276.483011306416</v>
      </c>
      <c r="L10" s="54">
        <f t="shared" si="0"/>
        <v>38750.480428314826</v>
      </c>
      <c r="M10" s="54">
        <f t="shared" si="0"/>
        <v>39363.92682104258</v>
      </c>
      <c r="N10" s="54">
        <f t="shared" si="0"/>
        <v>38695.919489664084</v>
      </c>
    </row>
    <row r="11" spans="2:18" x14ac:dyDescent="0.2">
      <c r="B11" s="20" t="s">
        <v>161</v>
      </c>
      <c r="C11" s="2">
        <v>23319</v>
      </c>
      <c r="D11" s="2">
        <v>176434</v>
      </c>
      <c r="E11" s="2">
        <v>41131</v>
      </c>
      <c r="F11" s="2">
        <v>240884</v>
      </c>
      <c r="G11" s="54">
        <v>1770987106.3099999</v>
      </c>
      <c r="H11" s="54">
        <v>15846865523.1</v>
      </c>
      <c r="I11" s="54">
        <v>4156422525.3200002</v>
      </c>
      <c r="J11" s="54">
        <v>21774275154.73</v>
      </c>
      <c r="K11" s="54">
        <f t="shared" si="1"/>
        <v>75946.100017582226</v>
      </c>
      <c r="L11" s="54">
        <f t="shared" si="0"/>
        <v>89817.52679812281</v>
      </c>
      <c r="M11" s="54">
        <f t="shared" si="0"/>
        <v>101053.2815958766</v>
      </c>
      <c r="N11" s="54">
        <f>J11/F11</f>
        <v>90393.198198012324</v>
      </c>
    </row>
    <row r="12" spans="2:18" x14ac:dyDescent="0.2">
      <c r="B12" s="64" t="s">
        <v>53</v>
      </c>
      <c r="C12" s="26">
        <v>610034</v>
      </c>
      <c r="D12" s="26">
        <v>1068210</v>
      </c>
      <c r="E12" s="26">
        <v>258032</v>
      </c>
      <c r="F12" s="26">
        <v>1936276</v>
      </c>
      <c r="G12" s="65">
        <v>11507117809.23</v>
      </c>
      <c r="H12" s="65">
        <v>32059759180.25</v>
      </c>
      <c r="I12" s="65">
        <v>7573732180.0900002</v>
      </c>
      <c r="J12" s="65">
        <v>51140609169.57</v>
      </c>
      <c r="K12" s="65">
        <f t="shared" si="1"/>
        <v>18863.076171541259</v>
      </c>
      <c r="L12" s="65">
        <f t="shared" si="0"/>
        <v>30012.599751219328</v>
      </c>
      <c r="M12" s="65">
        <f t="shared" si="0"/>
        <v>29351.910538576612</v>
      </c>
      <c r="N12" s="65">
        <f>J12/F12</f>
        <v>26411.838585805948</v>
      </c>
    </row>
    <row r="17" spans="5:5" x14ac:dyDescent="0.2">
      <c r="E17" s="14"/>
    </row>
    <row r="18" spans="5:5" x14ac:dyDescent="0.2">
      <c r="E18" s="14"/>
    </row>
    <row r="19" spans="5:5" x14ac:dyDescent="0.2">
      <c r="E19" s="14"/>
    </row>
  </sheetData>
  <mergeCells count="7">
    <mergeCell ref="B3:N3"/>
    <mergeCell ref="B2:N2"/>
    <mergeCell ref="B1:N1"/>
    <mergeCell ref="B4:B5"/>
    <mergeCell ref="C4:F4"/>
    <mergeCell ref="G4:J4"/>
    <mergeCell ref="K4:N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3C49-3144-425F-B71B-A63938112B0C}">
  <dimension ref="B1:Y16"/>
  <sheetViews>
    <sheetView showGridLines="0" workbookViewId="0">
      <selection activeCell="E6" sqref="E6:F6"/>
    </sheetView>
  </sheetViews>
  <sheetFormatPr defaultRowHeight="12.75" x14ac:dyDescent="0.2"/>
  <cols>
    <col min="1" max="1" width="9.140625" style="4"/>
    <col min="2" max="2" width="5.42578125" style="4" bestFit="1" customWidth="1"/>
    <col min="3" max="3" width="10.28515625" style="4" customWidth="1"/>
    <col min="4" max="4" width="10.140625" style="4" customWidth="1"/>
    <col min="5" max="5" width="10.7109375" style="4" customWidth="1"/>
    <col min="6" max="6" width="9.85546875" style="4" customWidth="1"/>
    <col min="7" max="7" width="8.85546875" style="4" customWidth="1"/>
    <col min="8" max="8" width="8.5703125" style="4" customWidth="1"/>
    <col min="9" max="9" width="8.85546875" style="4" bestFit="1" customWidth="1"/>
    <col min="10" max="10" width="12.28515625" style="4" bestFit="1" customWidth="1"/>
    <col min="11" max="11" width="14" style="4" customWidth="1"/>
    <col min="12" max="12" width="14.28515625" style="4" customWidth="1"/>
    <col min="13" max="13" width="14.85546875" style="4" customWidth="1"/>
    <col min="14" max="14" width="14" style="4" customWidth="1"/>
    <col min="15" max="16" width="14.85546875" style="4" customWidth="1"/>
    <col min="17" max="17" width="11.85546875" style="4" customWidth="1"/>
    <col min="18" max="18" width="9.85546875" style="4" customWidth="1"/>
    <col min="19" max="21" width="9.28515625" style="4" bestFit="1" customWidth="1"/>
    <col min="22" max="22" width="8.42578125" style="4" bestFit="1" customWidth="1"/>
    <col min="23" max="23" width="7.85546875" style="4" bestFit="1" customWidth="1"/>
    <col min="24" max="24" width="9.140625" style="4"/>
    <col min="25" max="25" width="9.7109375" style="4" customWidth="1"/>
    <col min="26" max="16384" width="9.140625" style="4"/>
  </cols>
  <sheetData>
    <row r="1" spans="2:25" ht="15" customHeight="1" x14ac:dyDescent="0.2">
      <c r="B1" s="149" t="s">
        <v>81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24"/>
      <c r="Y1" s="24"/>
    </row>
    <row r="2" spans="2:25" x14ac:dyDescent="0.2">
      <c r="B2" s="150" t="s">
        <v>16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7"/>
      <c r="Y2" s="7"/>
    </row>
    <row r="3" spans="2:25" x14ac:dyDescent="0.2">
      <c r="B3" s="153" t="s">
        <v>111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25"/>
      <c r="Y3" s="25"/>
    </row>
    <row r="4" spans="2:25" x14ac:dyDescent="0.2">
      <c r="B4" s="151" t="s">
        <v>0</v>
      </c>
      <c r="C4" s="145" t="s">
        <v>162</v>
      </c>
      <c r="D4" s="146"/>
      <c r="E4" s="146"/>
      <c r="F4" s="146"/>
      <c r="G4" s="146"/>
      <c r="H4" s="146"/>
      <c r="I4" s="147"/>
      <c r="J4" s="145" t="s">
        <v>89</v>
      </c>
      <c r="K4" s="146"/>
      <c r="L4" s="146"/>
      <c r="M4" s="146"/>
      <c r="N4" s="146"/>
      <c r="O4" s="146"/>
      <c r="P4" s="147"/>
      <c r="Q4" s="152" t="s">
        <v>114</v>
      </c>
      <c r="R4" s="152"/>
      <c r="S4" s="152"/>
      <c r="T4" s="152"/>
      <c r="U4" s="152"/>
      <c r="V4" s="152"/>
      <c r="W4" s="152"/>
    </row>
    <row r="5" spans="2:25" ht="25.5" x14ac:dyDescent="0.2">
      <c r="B5" s="151"/>
      <c r="C5" s="43" t="s">
        <v>163</v>
      </c>
      <c r="D5" s="43" t="s">
        <v>93</v>
      </c>
      <c r="E5" s="43" t="s">
        <v>17</v>
      </c>
      <c r="F5" s="43" t="s">
        <v>18</v>
      </c>
      <c r="G5" s="43" t="s">
        <v>19</v>
      </c>
      <c r="H5" s="43" t="s">
        <v>161</v>
      </c>
      <c r="I5" s="42" t="s">
        <v>53</v>
      </c>
      <c r="J5" s="43" t="s">
        <v>163</v>
      </c>
      <c r="K5" s="43" t="s">
        <v>93</v>
      </c>
      <c r="L5" s="43" t="s">
        <v>17</v>
      </c>
      <c r="M5" s="43" t="s">
        <v>18</v>
      </c>
      <c r="N5" s="43" t="s">
        <v>19</v>
      </c>
      <c r="O5" s="43" t="s">
        <v>161</v>
      </c>
      <c r="P5" s="42" t="s">
        <v>53</v>
      </c>
      <c r="Q5" s="28" t="s">
        <v>113</v>
      </c>
      <c r="R5" s="28" t="s">
        <v>93</v>
      </c>
      <c r="S5" s="28" t="s">
        <v>17</v>
      </c>
      <c r="T5" s="28" t="s">
        <v>18</v>
      </c>
      <c r="U5" s="28" t="s">
        <v>19</v>
      </c>
      <c r="V5" s="28" t="s">
        <v>161</v>
      </c>
      <c r="W5" s="28" t="s">
        <v>53</v>
      </c>
    </row>
    <row r="6" spans="2:25" x14ac:dyDescent="0.2">
      <c r="B6" s="20" t="s">
        <v>1</v>
      </c>
      <c r="C6" s="21">
        <v>55155</v>
      </c>
      <c r="D6" s="21">
        <v>218976</v>
      </c>
      <c r="E6" s="21">
        <v>622580</v>
      </c>
      <c r="F6" s="21">
        <v>600537</v>
      </c>
      <c r="G6" s="21">
        <v>198144</v>
      </c>
      <c r="H6" s="21">
        <v>240884</v>
      </c>
      <c r="I6" s="21">
        <f>SUM(C6:H6)</f>
        <v>1936276</v>
      </c>
      <c r="J6" s="36">
        <v>155644559.13999999</v>
      </c>
      <c r="K6" s="36">
        <v>1812537825.6900001</v>
      </c>
      <c r="L6" s="36">
        <v>7393688324.3900003</v>
      </c>
      <c r="M6" s="36">
        <v>12337099034.26</v>
      </c>
      <c r="N6" s="36">
        <v>7667364271.3599997</v>
      </c>
      <c r="O6" s="36">
        <v>21774275154.730003</v>
      </c>
      <c r="P6" s="36">
        <v>51140609169.57</v>
      </c>
      <c r="Q6" s="36">
        <f t="shared" ref="Q6:W6" si="0">J6/C6</f>
        <v>2821.9483118484268</v>
      </c>
      <c r="R6" s="36">
        <f t="shared" si="0"/>
        <v>8277.335533072117</v>
      </c>
      <c r="S6" s="36">
        <f t="shared" si="0"/>
        <v>11875.884744755695</v>
      </c>
      <c r="T6" s="36">
        <f t="shared" si="0"/>
        <v>20543.445340187198</v>
      </c>
      <c r="U6" s="36">
        <f t="shared" si="0"/>
        <v>38695.919489664084</v>
      </c>
      <c r="V6" s="36">
        <f t="shared" si="0"/>
        <v>90393.198198012338</v>
      </c>
      <c r="W6" s="36">
        <f t="shared" si="0"/>
        <v>26411.838585805948</v>
      </c>
    </row>
    <row r="11" spans="2:25" x14ac:dyDescent="0.2">
      <c r="C11" s="14"/>
      <c r="D11" s="14"/>
      <c r="E11" s="14"/>
    </row>
    <row r="12" spans="2:25" x14ac:dyDescent="0.2">
      <c r="E12" s="14"/>
    </row>
    <row r="13" spans="2:25" x14ac:dyDescent="0.2">
      <c r="E13" s="14"/>
    </row>
    <row r="14" spans="2:25" x14ac:dyDescent="0.2">
      <c r="E14" s="14"/>
    </row>
    <row r="15" spans="2:25" x14ac:dyDescent="0.2">
      <c r="E15" s="14"/>
    </row>
    <row r="16" spans="2:25" x14ac:dyDescent="0.2">
      <c r="E16" s="14"/>
    </row>
  </sheetData>
  <mergeCells count="7">
    <mergeCell ref="B4:B5"/>
    <mergeCell ref="C4:I4"/>
    <mergeCell ref="J4:P4"/>
    <mergeCell ref="Q4:W4"/>
    <mergeCell ref="B1:W1"/>
    <mergeCell ref="B2:W2"/>
    <mergeCell ref="B3:W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43C-07CE-4DE0-9520-BCB7C5D8386A}">
  <dimension ref="B1:J37"/>
  <sheetViews>
    <sheetView showGridLines="0" workbookViewId="0">
      <selection activeCell="B2" sqref="B2:G2"/>
    </sheetView>
  </sheetViews>
  <sheetFormatPr defaultRowHeight="12.75" x14ac:dyDescent="0.2"/>
  <cols>
    <col min="1" max="1" width="9.140625" style="4"/>
    <col min="2" max="2" width="28.85546875" style="4" bestFit="1" customWidth="1"/>
    <col min="3" max="3" width="11" style="4" bestFit="1" customWidth="1"/>
    <col min="4" max="4" width="10.28515625" style="4" bestFit="1" customWidth="1"/>
    <col min="5" max="5" width="15.7109375" style="11" bestFit="1" customWidth="1"/>
    <col min="6" max="6" width="14.42578125" style="4" bestFit="1" customWidth="1"/>
    <col min="7" max="7" width="10.7109375" style="4" customWidth="1"/>
    <col min="8" max="8" width="9.140625" style="4"/>
    <col min="9" max="9" width="28.85546875" style="4" bestFit="1" customWidth="1"/>
    <col min="10" max="10" width="16" style="4" bestFit="1" customWidth="1"/>
    <col min="11" max="16384" width="9.140625" style="4"/>
  </cols>
  <sheetData>
    <row r="1" spans="2:10" x14ac:dyDescent="0.2">
      <c r="B1" s="150" t="s">
        <v>82</v>
      </c>
      <c r="C1" s="150"/>
      <c r="D1" s="150"/>
      <c r="E1" s="150"/>
      <c r="F1" s="150"/>
      <c r="G1" s="150"/>
    </row>
    <row r="2" spans="2:10" x14ac:dyDescent="0.2">
      <c r="B2" s="150" t="s">
        <v>201</v>
      </c>
      <c r="C2" s="150"/>
      <c r="D2" s="150"/>
      <c r="E2" s="150"/>
      <c r="F2" s="150"/>
      <c r="G2" s="150"/>
    </row>
    <row r="3" spans="2:10" x14ac:dyDescent="0.2">
      <c r="B3" s="154" t="s">
        <v>111</v>
      </c>
      <c r="C3" s="154"/>
      <c r="D3" s="154"/>
      <c r="E3" s="154"/>
      <c r="F3" s="154"/>
      <c r="G3" s="154"/>
    </row>
    <row r="4" spans="2:10" ht="25.5" x14ac:dyDescent="0.25">
      <c r="B4" s="42" t="s">
        <v>20</v>
      </c>
      <c r="C4" s="43" t="s">
        <v>170</v>
      </c>
      <c r="D4" s="43" t="s">
        <v>172</v>
      </c>
      <c r="E4" s="43" t="s">
        <v>89</v>
      </c>
      <c r="F4" s="28" t="s">
        <v>90</v>
      </c>
      <c r="G4" s="28" t="s">
        <v>173</v>
      </c>
      <c r="I4"/>
      <c r="J4"/>
    </row>
    <row r="5" spans="2:10" ht="15" x14ac:dyDescent="0.25">
      <c r="B5" s="1" t="s">
        <v>21</v>
      </c>
      <c r="C5" s="5">
        <v>993364</v>
      </c>
      <c r="D5" s="5">
        <v>1040966</v>
      </c>
      <c r="E5" s="34">
        <v>33571291255.409981</v>
      </c>
      <c r="F5" s="34">
        <f t="shared" ref="F5:F37" si="0">E5/C5</f>
        <v>33795.558582161204</v>
      </c>
      <c r="G5" s="15">
        <f>D5/$D$37</f>
        <v>0.50708233512953182</v>
      </c>
      <c r="I5" s="105"/>
      <c r="J5"/>
    </row>
    <row r="6" spans="2:10" ht="15" x14ac:dyDescent="0.25">
      <c r="B6" s="1" t="s">
        <v>22</v>
      </c>
      <c r="C6" s="5">
        <v>268197</v>
      </c>
      <c r="D6" s="5">
        <v>287125</v>
      </c>
      <c r="E6" s="34">
        <v>5818204896.0700006</v>
      </c>
      <c r="F6" s="34">
        <f t="shared" si="0"/>
        <v>21693.773219200815</v>
      </c>
      <c r="G6" s="15">
        <f t="shared" ref="G6:G37" si="1">D6/$D$37</f>
        <v>0.13986625449252602</v>
      </c>
      <c r="I6" s="105"/>
      <c r="J6"/>
    </row>
    <row r="7" spans="2:10" ht="15" x14ac:dyDescent="0.25">
      <c r="B7" s="1" t="s">
        <v>23</v>
      </c>
      <c r="C7" s="5">
        <v>223704</v>
      </c>
      <c r="D7" s="5">
        <v>239875</v>
      </c>
      <c r="E7" s="34">
        <v>4322132963.2799978</v>
      </c>
      <c r="F7" s="34">
        <f t="shared" si="0"/>
        <v>19320.767457354352</v>
      </c>
      <c r="G7" s="15">
        <f t="shared" si="1"/>
        <v>0.11684951779327707</v>
      </c>
      <c r="I7" s="105"/>
      <c r="J7"/>
    </row>
    <row r="8" spans="2:10" ht="15" x14ac:dyDescent="0.25">
      <c r="B8" s="1" t="s">
        <v>24</v>
      </c>
      <c r="C8" s="5">
        <v>50981</v>
      </c>
      <c r="D8" s="5">
        <v>52674</v>
      </c>
      <c r="E8" s="34">
        <v>1101044625.559999</v>
      </c>
      <c r="F8" s="34">
        <f t="shared" si="0"/>
        <v>21597.156304505581</v>
      </c>
      <c r="G8" s="15">
        <f t="shared" si="1"/>
        <v>2.565891193431194E-2</v>
      </c>
      <c r="I8" s="105"/>
      <c r="J8"/>
    </row>
    <row r="9" spans="2:10" ht="15" x14ac:dyDescent="0.25">
      <c r="B9" s="1" t="s">
        <v>25</v>
      </c>
      <c r="C9" s="5">
        <v>47022</v>
      </c>
      <c r="D9" s="5">
        <v>48778</v>
      </c>
      <c r="E9" s="34">
        <v>1030107909.6799999</v>
      </c>
      <c r="F9" s="34">
        <f t="shared" si="0"/>
        <v>21906.935257539022</v>
      </c>
      <c r="G9" s="15">
        <f t="shared" si="1"/>
        <v>2.3761066300866988E-2</v>
      </c>
      <c r="I9" s="105"/>
      <c r="J9"/>
    </row>
    <row r="10" spans="2:10" ht="15" x14ac:dyDescent="0.25">
      <c r="B10" s="1" t="s">
        <v>26</v>
      </c>
      <c r="C10" s="5">
        <v>43305</v>
      </c>
      <c r="D10" s="5">
        <v>44455</v>
      </c>
      <c r="E10" s="34">
        <v>808773018.29999948</v>
      </c>
      <c r="F10" s="34">
        <f t="shared" si="0"/>
        <v>18676.204094215438</v>
      </c>
      <c r="G10" s="15">
        <f t="shared" si="1"/>
        <v>2.1655217565399197E-2</v>
      </c>
      <c r="I10" s="105"/>
      <c r="J10"/>
    </row>
    <row r="11" spans="2:10" ht="15" x14ac:dyDescent="0.25">
      <c r="B11" s="1" t="s">
        <v>27</v>
      </c>
      <c r="C11" s="5">
        <v>39769</v>
      </c>
      <c r="D11" s="5">
        <v>41934</v>
      </c>
      <c r="E11" s="34">
        <v>668273624.16999996</v>
      </c>
      <c r="F11" s="34">
        <f t="shared" si="0"/>
        <v>16803.883028740976</v>
      </c>
      <c r="G11" s="15">
        <f t="shared" si="1"/>
        <v>2.0427171148069957E-2</v>
      </c>
      <c r="I11" s="105"/>
      <c r="J11"/>
    </row>
    <row r="12" spans="2:10" ht="15" x14ac:dyDescent="0.25">
      <c r="B12" s="1" t="s">
        <v>28</v>
      </c>
      <c r="C12" s="5">
        <v>36325</v>
      </c>
      <c r="D12" s="5">
        <v>38454</v>
      </c>
      <c r="E12" s="34">
        <v>607715240.65000057</v>
      </c>
      <c r="F12" s="34">
        <f t="shared" si="0"/>
        <v>16729.944684101873</v>
      </c>
      <c r="G12" s="15">
        <f t="shared" si="1"/>
        <v>1.873197022291892E-2</v>
      </c>
      <c r="I12" s="105"/>
      <c r="J12"/>
    </row>
    <row r="13" spans="2:10" ht="15" x14ac:dyDescent="0.25">
      <c r="B13" s="1" t="s">
        <v>29</v>
      </c>
      <c r="C13" s="5">
        <v>33049</v>
      </c>
      <c r="D13" s="5">
        <v>34961</v>
      </c>
      <c r="E13" s="34">
        <v>500015051.08000016</v>
      </c>
      <c r="F13" s="34">
        <f t="shared" si="0"/>
        <v>15129.506220460533</v>
      </c>
      <c r="G13" s="15">
        <f t="shared" si="1"/>
        <v>1.7030436650633703E-2</v>
      </c>
      <c r="I13" s="105"/>
      <c r="J13"/>
    </row>
    <row r="14" spans="2:10" ht="15" x14ac:dyDescent="0.25">
      <c r="B14" s="1" t="s">
        <v>30</v>
      </c>
      <c r="C14" s="5">
        <v>30005</v>
      </c>
      <c r="D14" s="5">
        <v>34366</v>
      </c>
      <c r="E14" s="34">
        <v>394651353.13000035</v>
      </c>
      <c r="F14" s="34">
        <f t="shared" si="0"/>
        <v>13152.852962172983</v>
      </c>
      <c r="G14" s="15">
        <f t="shared" si="1"/>
        <v>1.6740596262569088E-2</v>
      </c>
      <c r="I14" s="105"/>
      <c r="J14"/>
    </row>
    <row r="15" spans="2:10" ht="15" x14ac:dyDescent="0.25">
      <c r="B15" s="1" t="s">
        <v>31</v>
      </c>
      <c r="C15" s="5">
        <v>24756</v>
      </c>
      <c r="D15" s="5">
        <v>26446</v>
      </c>
      <c r="E15" s="34">
        <v>390358795.09000009</v>
      </c>
      <c r="F15" s="34">
        <f t="shared" si="0"/>
        <v>15768.24992284699</v>
      </c>
      <c r="G15" s="15">
        <f t="shared" si="1"/>
        <v>1.2882552777742596E-2</v>
      </c>
      <c r="I15" s="105"/>
      <c r="J15"/>
    </row>
    <row r="16" spans="2:10" ht="15" x14ac:dyDescent="0.25">
      <c r="B16" s="1" t="s">
        <v>32</v>
      </c>
      <c r="C16" s="5">
        <v>23281</v>
      </c>
      <c r="D16" s="5">
        <v>24251</v>
      </c>
      <c r="E16" s="34">
        <v>339262066.1500001</v>
      </c>
      <c r="F16" s="34">
        <f t="shared" si="0"/>
        <v>14572.486841200984</v>
      </c>
      <c r="G16" s="15">
        <f t="shared" si="1"/>
        <v>1.1813309665470608E-2</v>
      </c>
      <c r="I16" s="105"/>
      <c r="J16"/>
    </row>
    <row r="17" spans="2:10" ht="15" x14ac:dyDescent="0.25">
      <c r="B17" s="1" t="s">
        <v>33</v>
      </c>
      <c r="C17" s="5">
        <v>19100</v>
      </c>
      <c r="D17" s="5">
        <v>20473</v>
      </c>
      <c r="E17" s="34">
        <v>251921941.58000022</v>
      </c>
      <c r="F17" s="34">
        <f t="shared" si="0"/>
        <v>13189.630449214672</v>
      </c>
      <c r="G17" s="15">
        <f t="shared" si="1"/>
        <v>9.9729449829359523E-3</v>
      </c>
      <c r="I17" s="105"/>
      <c r="J17"/>
    </row>
    <row r="18" spans="2:10" ht="15" x14ac:dyDescent="0.25">
      <c r="B18" s="1" t="s">
        <v>34</v>
      </c>
      <c r="C18" s="5">
        <v>12079</v>
      </c>
      <c r="D18" s="5">
        <v>13514</v>
      </c>
      <c r="E18" s="34">
        <v>175402738.66</v>
      </c>
      <c r="F18" s="34">
        <f t="shared" si="0"/>
        <v>14521.296354002814</v>
      </c>
      <c r="G18" s="15">
        <f t="shared" si="1"/>
        <v>6.5830302593365142E-3</v>
      </c>
      <c r="I18" s="105"/>
      <c r="J18"/>
    </row>
    <row r="19" spans="2:10" ht="15" x14ac:dyDescent="0.25">
      <c r="B19" s="1" t="s">
        <v>35</v>
      </c>
      <c r="C19" s="5">
        <v>9082</v>
      </c>
      <c r="D19" s="5">
        <v>9901</v>
      </c>
      <c r="E19" s="34">
        <v>131930564.45</v>
      </c>
      <c r="F19" s="34">
        <f t="shared" si="0"/>
        <v>14526.59815569258</v>
      </c>
      <c r="G19" s="15">
        <f t="shared" si="1"/>
        <v>4.8230414827357421E-3</v>
      </c>
      <c r="I19" s="105"/>
      <c r="J19"/>
    </row>
    <row r="20" spans="2:10" ht="15" x14ac:dyDescent="0.25">
      <c r="B20" s="1" t="s">
        <v>41</v>
      </c>
      <c r="C20" s="5">
        <v>8255</v>
      </c>
      <c r="D20" s="5">
        <v>8621</v>
      </c>
      <c r="E20" s="34">
        <v>111561729.42000002</v>
      </c>
      <c r="F20" s="34">
        <f t="shared" si="0"/>
        <v>13514.443297395519</v>
      </c>
      <c r="G20" s="15">
        <f t="shared" si="1"/>
        <v>4.1995193033698454E-3</v>
      </c>
      <c r="I20" s="105"/>
      <c r="J20"/>
    </row>
    <row r="21" spans="2:10" ht="15" x14ac:dyDescent="0.25">
      <c r="B21" s="1" t="s">
        <v>38</v>
      </c>
      <c r="C21" s="5">
        <v>8613</v>
      </c>
      <c r="D21" s="5">
        <v>9553</v>
      </c>
      <c r="E21" s="34">
        <v>106524200.40000004</v>
      </c>
      <c r="F21" s="34">
        <f t="shared" si="0"/>
        <v>12367.83935910833</v>
      </c>
      <c r="G21" s="15">
        <f t="shared" si="1"/>
        <v>4.6535213902206395E-3</v>
      </c>
      <c r="I21" s="105"/>
      <c r="J21"/>
    </row>
    <row r="22" spans="2:10" ht="15" x14ac:dyDescent="0.25">
      <c r="B22" s="1" t="s">
        <v>36</v>
      </c>
      <c r="C22" s="5">
        <v>9144</v>
      </c>
      <c r="D22" s="5">
        <v>10182</v>
      </c>
      <c r="E22" s="34">
        <v>103914673.74000002</v>
      </c>
      <c r="F22" s="34">
        <f t="shared" si="0"/>
        <v>11364.246909448822</v>
      </c>
      <c r="G22" s="15">
        <f t="shared" si="1"/>
        <v>4.9599240861746621E-3</v>
      </c>
      <c r="I22" s="105"/>
      <c r="J22"/>
    </row>
    <row r="23" spans="2:10" ht="15" x14ac:dyDescent="0.25">
      <c r="B23" s="1" t="s">
        <v>44</v>
      </c>
      <c r="C23" s="5">
        <v>5775</v>
      </c>
      <c r="D23" s="5">
        <v>5937</v>
      </c>
      <c r="E23" s="34">
        <v>101834431.13000001</v>
      </c>
      <c r="F23" s="34">
        <f t="shared" si="0"/>
        <v>17633.667728138531</v>
      </c>
      <c r="G23" s="15">
        <f t="shared" si="1"/>
        <v>2.8920712335119788E-3</v>
      </c>
      <c r="I23" s="105"/>
      <c r="J23"/>
    </row>
    <row r="24" spans="2:10" ht="15" x14ac:dyDescent="0.25">
      <c r="B24" s="1" t="s">
        <v>37</v>
      </c>
      <c r="C24" s="5">
        <v>9701</v>
      </c>
      <c r="D24" s="5">
        <v>11362</v>
      </c>
      <c r="E24" s="34">
        <v>94861601.980000034</v>
      </c>
      <c r="F24" s="34">
        <f t="shared" si="0"/>
        <v>9778.5384991238043</v>
      </c>
      <c r="G24" s="15">
        <f t="shared" si="1"/>
        <v>5.5347335952775989E-3</v>
      </c>
      <c r="I24" s="105"/>
      <c r="J24"/>
    </row>
    <row r="25" spans="2:10" ht="15" x14ac:dyDescent="0.25">
      <c r="B25" s="1" t="s">
        <v>42</v>
      </c>
      <c r="C25" s="5">
        <v>6883</v>
      </c>
      <c r="D25" s="5">
        <v>7849</v>
      </c>
      <c r="E25" s="34">
        <v>94844167.450000003</v>
      </c>
      <c r="F25" s="34">
        <f t="shared" si="0"/>
        <v>13779.480960337063</v>
      </c>
      <c r="G25" s="15">
        <f t="shared" si="1"/>
        <v>3.8234574889397881E-3</v>
      </c>
      <c r="I25" s="105"/>
      <c r="J25"/>
    </row>
    <row r="26" spans="2:10" ht="15" x14ac:dyDescent="0.25">
      <c r="B26" s="1" t="s">
        <v>40</v>
      </c>
      <c r="C26" s="5">
        <v>8144</v>
      </c>
      <c r="D26" s="5">
        <v>8816</v>
      </c>
      <c r="E26" s="34">
        <v>89193339.760000005</v>
      </c>
      <c r="F26" s="34">
        <f t="shared" si="0"/>
        <v>10952.030913555993</v>
      </c>
      <c r="G26" s="15">
        <f t="shared" si="1"/>
        <v>4.2945090103826185E-3</v>
      </c>
      <c r="I26" s="105"/>
      <c r="J26"/>
    </row>
    <row r="27" spans="2:10" ht="15" x14ac:dyDescent="0.25">
      <c r="B27" s="1" t="s">
        <v>39</v>
      </c>
      <c r="C27" s="5">
        <v>6777</v>
      </c>
      <c r="D27" s="5">
        <v>8885</v>
      </c>
      <c r="E27" s="34">
        <v>82296387.550000027</v>
      </c>
      <c r="F27" s="34">
        <f t="shared" si="0"/>
        <v>12143.483480891255</v>
      </c>
      <c r="G27" s="15">
        <f t="shared" si="1"/>
        <v>4.3281207528640614E-3</v>
      </c>
      <c r="I27" s="105"/>
      <c r="J27"/>
    </row>
    <row r="28" spans="2:10" ht="15" x14ac:dyDescent="0.25">
      <c r="B28" s="1" t="s">
        <v>43</v>
      </c>
      <c r="C28" s="5">
        <v>4795</v>
      </c>
      <c r="D28" s="5">
        <v>6162</v>
      </c>
      <c r="E28" s="34">
        <v>60696396.119999982</v>
      </c>
      <c r="F28" s="34">
        <f t="shared" si="0"/>
        <v>12658.268221063605</v>
      </c>
      <c r="G28" s="15">
        <f t="shared" si="1"/>
        <v>3.0016747416036407E-3</v>
      </c>
      <c r="I28" s="105"/>
      <c r="J28"/>
    </row>
    <row r="29" spans="2:10" ht="15" x14ac:dyDescent="0.25">
      <c r="B29" s="1" t="s">
        <v>46</v>
      </c>
      <c r="C29" s="5">
        <v>2753</v>
      </c>
      <c r="D29" s="5">
        <v>2881</v>
      </c>
      <c r="E29" s="34">
        <v>47449241.929999985</v>
      </c>
      <c r="F29" s="34">
        <f t="shared" si="0"/>
        <v>17235.467464584086</v>
      </c>
      <c r="G29" s="15">
        <f t="shared" si="1"/>
        <v>1.4034120302758989E-3</v>
      </c>
      <c r="I29" s="105"/>
      <c r="J29"/>
    </row>
    <row r="30" spans="2:10" ht="15" x14ac:dyDescent="0.25">
      <c r="B30" s="1" t="s">
        <v>45</v>
      </c>
      <c r="C30" s="5">
        <v>2837</v>
      </c>
      <c r="D30" s="5">
        <v>2992</v>
      </c>
      <c r="E30" s="34">
        <v>46908092.539999992</v>
      </c>
      <c r="F30" s="34">
        <f t="shared" si="0"/>
        <v>16534.399908353891</v>
      </c>
      <c r="G30" s="15">
        <f t="shared" si="1"/>
        <v>1.4574830942677853E-3</v>
      </c>
      <c r="I30" s="105"/>
      <c r="J30"/>
    </row>
    <row r="31" spans="2:10" ht="15" x14ac:dyDescent="0.25">
      <c r="B31" s="1" t="s">
        <v>47</v>
      </c>
      <c r="C31" s="5">
        <v>2421</v>
      </c>
      <c r="D31" s="5">
        <v>3264</v>
      </c>
      <c r="E31" s="34">
        <v>29181882.799999997</v>
      </c>
      <c r="F31" s="34">
        <f t="shared" si="0"/>
        <v>12053.648409748037</v>
      </c>
      <c r="G31" s="15">
        <f t="shared" si="1"/>
        <v>1.5899815573830385E-3</v>
      </c>
      <c r="I31" s="105"/>
      <c r="J31"/>
    </row>
    <row r="32" spans="2:10" ht="15" x14ac:dyDescent="0.25">
      <c r="B32" s="1" t="s">
        <v>50</v>
      </c>
      <c r="C32" s="5">
        <v>1397</v>
      </c>
      <c r="D32" s="5">
        <v>1484</v>
      </c>
      <c r="E32" s="34">
        <v>17441634.719999995</v>
      </c>
      <c r="F32" s="34">
        <f t="shared" si="0"/>
        <v>12485.064223335716</v>
      </c>
      <c r="G32" s="15">
        <f t="shared" si="1"/>
        <v>7.2289602670233728E-4</v>
      </c>
      <c r="I32" s="105"/>
      <c r="J32"/>
    </row>
    <row r="33" spans="2:10" ht="15" x14ac:dyDescent="0.25">
      <c r="B33" s="1" t="s">
        <v>48</v>
      </c>
      <c r="C33" s="5">
        <v>2008</v>
      </c>
      <c r="D33" s="5">
        <v>2580</v>
      </c>
      <c r="E33" s="34">
        <v>14620910.409999998</v>
      </c>
      <c r="F33" s="34">
        <f t="shared" si="0"/>
        <v>7281.3298854581662</v>
      </c>
      <c r="G33" s="15">
        <f t="shared" si="1"/>
        <v>1.256786892784387E-3</v>
      </c>
      <c r="I33" s="105"/>
      <c r="J33"/>
    </row>
    <row r="34" spans="2:10" ht="15" x14ac:dyDescent="0.25">
      <c r="B34" s="1" t="s">
        <v>49</v>
      </c>
      <c r="C34" s="5">
        <v>1338</v>
      </c>
      <c r="D34" s="5">
        <v>2613</v>
      </c>
      <c r="E34" s="34">
        <v>13672198.239999998</v>
      </c>
      <c r="F34" s="34">
        <f t="shared" si="0"/>
        <v>10218.384334828101</v>
      </c>
      <c r="G34" s="15">
        <f t="shared" si="1"/>
        <v>1.2728620739711641E-3</v>
      </c>
      <c r="I34" s="105"/>
      <c r="J34"/>
    </row>
    <row r="35" spans="2:10" ht="15" x14ac:dyDescent="0.25">
      <c r="B35" s="1" t="s">
        <v>51</v>
      </c>
      <c r="C35" s="1">
        <v>796</v>
      </c>
      <c r="D35" s="5">
        <v>836</v>
      </c>
      <c r="E35" s="34">
        <v>8009060.9799999995</v>
      </c>
      <c r="F35" s="34">
        <f t="shared" si="0"/>
        <v>10061.634396984924</v>
      </c>
      <c r="G35" s="15">
        <f t="shared" si="1"/>
        <v>4.0723792339835178E-4</v>
      </c>
      <c r="I35" s="105"/>
      <c r="J35"/>
    </row>
    <row r="36" spans="2:10" ht="15" x14ac:dyDescent="0.25">
      <c r="B36" s="1" t="s">
        <v>52</v>
      </c>
      <c r="C36" s="1">
        <v>620</v>
      </c>
      <c r="D36" s="5">
        <v>664</v>
      </c>
      <c r="E36" s="34">
        <v>6513177.1399999997</v>
      </c>
      <c r="F36" s="34">
        <f t="shared" si="0"/>
        <v>10505.124419354837</v>
      </c>
      <c r="G36" s="15">
        <f t="shared" si="1"/>
        <v>3.2345213054605927E-4</v>
      </c>
      <c r="I36" s="105"/>
      <c r="J36"/>
    </row>
    <row r="37" spans="2:10" x14ac:dyDescent="0.2">
      <c r="B37" s="3" t="s">
        <v>53</v>
      </c>
      <c r="C37" s="19">
        <f>SUM(C5:C36)</f>
        <v>1936276</v>
      </c>
      <c r="D37" s="19">
        <f>SUM(D5:D36)</f>
        <v>2052854</v>
      </c>
      <c r="E37" s="35">
        <f>SUM(E5:E36)</f>
        <v>51140609169.569992</v>
      </c>
      <c r="F37" s="35">
        <f t="shared" si="0"/>
        <v>26411.838585805945</v>
      </c>
      <c r="G37" s="16">
        <f t="shared" si="1"/>
        <v>1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1A9-B241-4584-80FC-DE692629AAD3}">
  <dimension ref="C1:W12"/>
  <sheetViews>
    <sheetView showGridLines="0" topLeftCell="B1" workbookViewId="0">
      <selection activeCell="K29" sqref="K29"/>
    </sheetView>
  </sheetViews>
  <sheetFormatPr defaultRowHeight="12.75" x14ac:dyDescent="0.2"/>
  <cols>
    <col min="1" max="2" width="9.140625" style="4"/>
    <col min="3" max="3" width="7" style="4" bestFit="1" customWidth="1"/>
    <col min="4" max="4" width="7.42578125" style="4" bestFit="1" customWidth="1"/>
    <col min="5" max="5" width="8" style="4" bestFit="1" customWidth="1"/>
    <col min="6" max="6" width="7.85546875" style="4" bestFit="1" customWidth="1"/>
    <col min="7" max="8" width="8.85546875" style="4" bestFit="1" customWidth="1"/>
    <col min="9" max="9" width="13.85546875" style="4" bestFit="1" customWidth="1"/>
    <col min="10" max="11" width="13.85546875" style="4" customWidth="1"/>
    <col min="12" max="13" width="14.85546875" style="4" customWidth="1"/>
    <col min="14" max="18" width="10" style="4" bestFit="1" customWidth="1"/>
    <col min="19" max="19" width="6.7109375" style="4" bestFit="1" customWidth="1"/>
    <col min="20" max="20" width="8" style="4" bestFit="1" customWidth="1"/>
    <col min="21" max="21" width="7.85546875" style="4" bestFit="1" customWidth="1"/>
    <col min="22" max="22" width="6.7109375" style="4" bestFit="1" customWidth="1"/>
    <col min="23" max="23" width="7.7109375" style="4" bestFit="1" customWidth="1"/>
    <col min="24" max="16384" width="9.140625" style="4"/>
  </cols>
  <sheetData>
    <row r="1" spans="3:23" x14ac:dyDescent="0.2">
      <c r="C1" s="156" t="s">
        <v>83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</row>
    <row r="2" spans="3:23" x14ac:dyDescent="0.2">
      <c r="C2" s="156" t="s">
        <v>107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pans="3:23" x14ac:dyDescent="0.2">
      <c r="C3" s="155" t="s">
        <v>199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</row>
    <row r="4" spans="3:23" ht="15" customHeight="1" x14ac:dyDescent="0.2">
      <c r="C4" s="148" t="s">
        <v>111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</row>
    <row r="5" spans="3:23" x14ac:dyDescent="0.2">
      <c r="C5" s="151" t="s">
        <v>0</v>
      </c>
      <c r="D5" s="145" t="s">
        <v>164</v>
      </c>
      <c r="E5" s="146"/>
      <c r="F5" s="146"/>
      <c r="G5" s="146"/>
      <c r="H5" s="147"/>
      <c r="I5" s="151" t="s">
        <v>89</v>
      </c>
      <c r="J5" s="151"/>
      <c r="K5" s="151"/>
      <c r="L5" s="151"/>
      <c r="M5" s="151"/>
      <c r="N5" s="157" t="s">
        <v>90</v>
      </c>
      <c r="O5" s="158"/>
      <c r="P5" s="158"/>
      <c r="Q5" s="158"/>
      <c r="R5" s="159"/>
      <c r="S5" s="152" t="s">
        <v>169</v>
      </c>
      <c r="T5" s="152"/>
      <c r="U5" s="152"/>
      <c r="V5" s="152"/>
      <c r="W5" s="152"/>
    </row>
    <row r="6" spans="3:23" x14ac:dyDescent="0.2">
      <c r="C6" s="151"/>
      <c r="D6" s="42" t="s">
        <v>165</v>
      </c>
      <c r="E6" s="43" t="s">
        <v>168</v>
      </c>
      <c r="F6" s="43" t="s">
        <v>166</v>
      </c>
      <c r="G6" s="42" t="s">
        <v>108</v>
      </c>
      <c r="H6" s="42" t="s">
        <v>53</v>
      </c>
      <c r="I6" s="42" t="s">
        <v>165</v>
      </c>
      <c r="J6" s="43" t="s">
        <v>168</v>
      </c>
      <c r="K6" s="43" t="s">
        <v>166</v>
      </c>
      <c r="L6" s="42" t="s">
        <v>108</v>
      </c>
      <c r="M6" s="42" t="s">
        <v>53</v>
      </c>
      <c r="N6" s="41" t="s">
        <v>165</v>
      </c>
      <c r="O6" s="28" t="s">
        <v>167</v>
      </c>
      <c r="P6" s="41" t="s">
        <v>166</v>
      </c>
      <c r="Q6" s="41" t="s">
        <v>108</v>
      </c>
      <c r="R6" s="41" t="s">
        <v>53</v>
      </c>
      <c r="S6" s="41" t="s">
        <v>165</v>
      </c>
      <c r="T6" s="28" t="s">
        <v>167</v>
      </c>
      <c r="U6" s="41" t="s">
        <v>166</v>
      </c>
      <c r="V6" s="41" t="s">
        <v>108</v>
      </c>
      <c r="W6" s="41" t="s">
        <v>53</v>
      </c>
    </row>
    <row r="7" spans="3:23" x14ac:dyDescent="0.2">
      <c r="C7" s="20" t="s">
        <v>1</v>
      </c>
      <c r="D7" s="21">
        <v>232796</v>
      </c>
      <c r="E7" s="21">
        <v>283125</v>
      </c>
      <c r="F7" s="21">
        <v>200486</v>
      </c>
      <c r="G7" s="21">
        <v>1219869</v>
      </c>
      <c r="H7" s="21">
        <f>SUM(D7:G7)</f>
        <v>1936276</v>
      </c>
      <c r="I7" s="36">
        <v>3812418553.9099994</v>
      </c>
      <c r="J7" s="36">
        <v>6111706217.4000015</v>
      </c>
      <c r="K7" s="36">
        <v>5365561143.5199986</v>
      </c>
      <c r="L7" s="36">
        <v>35850923254.739998</v>
      </c>
      <c r="M7" s="36">
        <f>SUM(I7:L7)</f>
        <v>51140609169.57</v>
      </c>
      <c r="N7" s="37">
        <f>I7/D7</f>
        <v>16376.649744454369</v>
      </c>
      <c r="O7" s="37">
        <f t="shared" ref="O7:R7" si="0">J7/E7</f>
        <v>21586.60032635762</v>
      </c>
      <c r="P7" s="37">
        <f t="shared" si="0"/>
        <v>26762.772181199678</v>
      </c>
      <c r="Q7" s="37">
        <f t="shared" si="0"/>
        <v>29389.158388925367</v>
      </c>
      <c r="R7" s="37">
        <f t="shared" si="0"/>
        <v>26411.838585805948</v>
      </c>
      <c r="S7" s="15">
        <f>D7/$H$7</f>
        <v>0.12022872772270068</v>
      </c>
      <c r="T7" s="15">
        <f t="shared" ref="T7:W7" si="1">E7/$H$7</f>
        <v>0.14622140645238593</v>
      </c>
      <c r="U7" s="15">
        <f t="shared" si="1"/>
        <v>0.10354205702079662</v>
      </c>
      <c r="V7" s="15">
        <f t="shared" si="1"/>
        <v>0.63000780880411678</v>
      </c>
      <c r="W7" s="15">
        <f t="shared" si="1"/>
        <v>1</v>
      </c>
    </row>
    <row r="8" spans="3:23" x14ac:dyDescent="0.2">
      <c r="C8" s="63"/>
    </row>
    <row r="9" spans="3:23" x14ac:dyDescent="0.2">
      <c r="C9" s="63"/>
      <c r="D9" s="14"/>
      <c r="E9" s="14"/>
      <c r="F9" s="14"/>
      <c r="G9" s="14"/>
    </row>
    <row r="10" spans="3:23" x14ac:dyDescent="0.2">
      <c r="C10" s="63"/>
    </row>
    <row r="11" spans="3:23" x14ac:dyDescent="0.2">
      <c r="C11" s="63"/>
    </row>
    <row r="12" spans="3:23" x14ac:dyDescent="0.2">
      <c r="C12" s="63"/>
    </row>
  </sheetData>
  <mergeCells count="9">
    <mergeCell ref="C3:W3"/>
    <mergeCell ref="C2:W2"/>
    <mergeCell ref="C1:W1"/>
    <mergeCell ref="N5:R5"/>
    <mergeCell ref="S5:W5"/>
    <mergeCell ref="C4:W4"/>
    <mergeCell ref="C5:C6"/>
    <mergeCell ref="D5:H5"/>
    <mergeCell ref="I5:M5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3CA7-6201-461A-81AF-A07D6BF99B4A}">
  <dimension ref="B1:H30"/>
  <sheetViews>
    <sheetView showGridLines="0" workbookViewId="0">
      <selection activeCell="C27" sqref="C27"/>
    </sheetView>
  </sheetViews>
  <sheetFormatPr defaultRowHeight="12.75" x14ac:dyDescent="0.2"/>
  <cols>
    <col min="1" max="1" width="9.140625" style="4"/>
    <col min="2" max="2" width="43.42578125" style="4" bestFit="1" customWidth="1"/>
    <col min="3" max="3" width="14.85546875" style="4" customWidth="1"/>
    <col min="4" max="4" width="10.7109375" style="4" customWidth="1"/>
    <col min="5" max="5" width="15.7109375" style="4" bestFit="1" customWidth="1"/>
    <col min="6" max="6" width="15.28515625" style="4" bestFit="1" customWidth="1"/>
    <col min="7" max="7" width="13.42578125" style="4" customWidth="1"/>
    <col min="8" max="11" width="9.140625" style="4"/>
    <col min="12" max="12" width="10" style="4" bestFit="1" customWidth="1"/>
    <col min="13" max="17" width="6" style="4" bestFit="1" customWidth="1"/>
    <col min="18" max="18" width="24.42578125" style="4" bestFit="1" customWidth="1"/>
    <col min="19" max="19" width="7" style="4" bestFit="1" customWidth="1"/>
    <col min="20" max="20" width="6" style="4" bestFit="1" customWidth="1"/>
    <col min="21" max="24" width="5" style="4" bestFit="1" customWidth="1"/>
    <col min="25" max="28" width="4" style="4" bestFit="1" customWidth="1"/>
    <col min="29" max="35" width="3" style="4" bestFit="1" customWidth="1"/>
    <col min="36" max="36" width="24.7109375" style="4" bestFit="1" customWidth="1"/>
    <col min="37" max="37" width="29.42578125" style="4" bestFit="1" customWidth="1"/>
    <col min="38" max="16384" width="9.140625" style="4"/>
  </cols>
  <sheetData>
    <row r="1" spans="2:8" x14ac:dyDescent="0.2">
      <c r="B1" s="149" t="s">
        <v>84</v>
      </c>
      <c r="C1" s="149"/>
      <c r="D1" s="149"/>
      <c r="E1" s="149"/>
      <c r="F1" s="149"/>
      <c r="G1" s="149"/>
    </row>
    <row r="2" spans="2:8" ht="15" customHeight="1" x14ac:dyDescent="0.2">
      <c r="B2" s="149" t="s">
        <v>54</v>
      </c>
      <c r="C2" s="149"/>
      <c r="D2" s="149"/>
      <c r="E2" s="149"/>
      <c r="F2" s="149"/>
      <c r="G2" s="149"/>
    </row>
    <row r="3" spans="2:8" x14ac:dyDescent="0.2">
      <c r="B3" s="160" t="s">
        <v>111</v>
      </c>
      <c r="C3" s="160"/>
      <c r="D3" s="160"/>
      <c r="E3" s="160"/>
      <c r="F3" s="160"/>
      <c r="G3" s="160"/>
    </row>
    <row r="4" spans="2:8" ht="25.5" x14ac:dyDescent="0.2">
      <c r="B4" s="58" t="s">
        <v>115</v>
      </c>
      <c r="C4" s="43" t="s">
        <v>99</v>
      </c>
      <c r="D4" s="43" t="s">
        <v>94</v>
      </c>
      <c r="E4" s="43" t="s">
        <v>89</v>
      </c>
      <c r="F4" s="28" t="s">
        <v>90</v>
      </c>
      <c r="G4" s="28" t="s">
        <v>171</v>
      </c>
    </row>
    <row r="5" spans="2:8" x14ac:dyDescent="0.2">
      <c r="B5" s="49" t="s">
        <v>55</v>
      </c>
      <c r="C5" s="60">
        <v>1560278</v>
      </c>
      <c r="D5" s="60">
        <v>1662321</v>
      </c>
      <c r="E5" s="62">
        <v>42270108737.830101</v>
      </c>
      <c r="F5" s="62">
        <f t="shared" ref="F5:F27" si="0">E5/C5</f>
        <v>27091.395724242797</v>
      </c>
      <c r="G5" s="71">
        <f t="shared" ref="G5:G27" si="1">D5/$D$27</f>
        <v>0.8097609474419516</v>
      </c>
      <c r="H5" s="95"/>
    </row>
    <row r="6" spans="2:8" x14ac:dyDescent="0.2">
      <c r="B6" s="50" t="s">
        <v>56</v>
      </c>
      <c r="C6" s="5">
        <v>562819</v>
      </c>
      <c r="D6" s="5">
        <v>594175</v>
      </c>
      <c r="E6" s="34">
        <v>17163742384.470013</v>
      </c>
      <c r="F6" s="34">
        <f t="shared" si="0"/>
        <v>30496.025159900451</v>
      </c>
      <c r="G6" s="44">
        <f t="shared" si="1"/>
        <v>0.28943850853494696</v>
      </c>
      <c r="H6" s="95"/>
    </row>
    <row r="7" spans="2:8" x14ac:dyDescent="0.2">
      <c r="B7" s="50" t="s">
        <v>58</v>
      </c>
      <c r="C7" s="5">
        <v>316285</v>
      </c>
      <c r="D7" s="5">
        <v>332507</v>
      </c>
      <c r="E7" s="34">
        <v>7299721455.4699965</v>
      </c>
      <c r="F7" s="34">
        <f t="shared" si="0"/>
        <v>23079.568918759967</v>
      </c>
      <c r="G7" s="44">
        <f t="shared" si="1"/>
        <v>0.16197303851126285</v>
      </c>
      <c r="H7" s="95"/>
    </row>
    <row r="8" spans="2:8" x14ac:dyDescent="0.2">
      <c r="B8" s="50" t="s">
        <v>63</v>
      </c>
      <c r="C8" s="5">
        <v>270697</v>
      </c>
      <c r="D8" s="5">
        <v>289835</v>
      </c>
      <c r="E8" s="34">
        <v>5710940543.1100016</v>
      </c>
      <c r="F8" s="34">
        <f t="shared" si="0"/>
        <v>21097.169688286172</v>
      </c>
      <c r="G8" s="44">
        <f t="shared" si="1"/>
        <v>0.14118636785665226</v>
      </c>
      <c r="H8" s="95"/>
    </row>
    <row r="9" spans="2:8" x14ac:dyDescent="0.2">
      <c r="B9" s="50" t="s">
        <v>61</v>
      </c>
      <c r="C9" s="5">
        <v>88929</v>
      </c>
      <c r="D9" s="5">
        <v>94698</v>
      </c>
      <c r="E9" s="34">
        <v>1488012124.5699985</v>
      </c>
      <c r="F9" s="34">
        <f t="shared" si="0"/>
        <v>16732.585822060279</v>
      </c>
      <c r="G9" s="44">
        <f t="shared" si="1"/>
        <v>4.6129924485618555E-2</v>
      </c>
      <c r="H9" s="95"/>
    </row>
    <row r="10" spans="2:8" x14ac:dyDescent="0.2">
      <c r="B10" s="50" t="s">
        <v>62</v>
      </c>
      <c r="C10" s="5">
        <v>80701</v>
      </c>
      <c r="D10" s="5">
        <v>82640</v>
      </c>
      <c r="E10" s="34">
        <v>3690205108.8700018</v>
      </c>
      <c r="F10" s="34">
        <f t="shared" si="0"/>
        <v>45726.882056851857</v>
      </c>
      <c r="G10" s="44">
        <f t="shared" si="1"/>
        <v>4.0256150705310752E-2</v>
      </c>
      <c r="H10" s="95"/>
    </row>
    <row r="11" spans="2:8" x14ac:dyDescent="0.2">
      <c r="B11" s="50" t="s">
        <v>65</v>
      </c>
      <c r="C11" s="5">
        <v>52955</v>
      </c>
      <c r="D11" s="5">
        <v>64055</v>
      </c>
      <c r="E11" s="34">
        <v>1379857579.0700004</v>
      </c>
      <c r="F11" s="34">
        <f t="shared" si="0"/>
        <v>26057.172676234546</v>
      </c>
      <c r="G11" s="44">
        <f t="shared" si="1"/>
        <v>3.12029009369395E-2</v>
      </c>
      <c r="H11" s="95"/>
    </row>
    <row r="12" spans="2:8" x14ac:dyDescent="0.2">
      <c r="B12" s="50" t="s">
        <v>66</v>
      </c>
      <c r="C12" s="5">
        <v>50091</v>
      </c>
      <c r="D12" s="5">
        <v>52300</v>
      </c>
      <c r="E12" s="34">
        <v>1252393537.6899993</v>
      </c>
      <c r="F12" s="34">
        <f t="shared" si="0"/>
        <v>25002.36644686669</v>
      </c>
      <c r="G12" s="44">
        <f t="shared" si="1"/>
        <v>2.5476726547528465E-2</v>
      </c>
      <c r="H12" s="95"/>
    </row>
    <row r="13" spans="2:8" x14ac:dyDescent="0.2">
      <c r="B13" s="50" t="s">
        <v>59</v>
      </c>
      <c r="C13" s="5">
        <v>44833</v>
      </c>
      <c r="D13" s="5">
        <v>50988</v>
      </c>
      <c r="E13" s="34">
        <v>1489424926.8499997</v>
      </c>
      <c r="F13" s="34">
        <f t="shared" si="0"/>
        <v>33221.620833983885</v>
      </c>
      <c r="G13" s="44">
        <f t="shared" si="1"/>
        <v>2.483761631367842E-2</v>
      </c>
      <c r="H13" s="95"/>
    </row>
    <row r="14" spans="2:8" x14ac:dyDescent="0.2">
      <c r="B14" s="50" t="s">
        <v>64</v>
      </c>
      <c r="C14" s="5">
        <v>41083</v>
      </c>
      <c r="D14" s="5">
        <v>47085</v>
      </c>
      <c r="E14" s="34">
        <v>1280612549.8099999</v>
      </c>
      <c r="F14" s="34">
        <f t="shared" si="0"/>
        <v>31171.349458656863</v>
      </c>
      <c r="G14" s="44">
        <f t="shared" si="1"/>
        <v>2.2936360793315062E-2</v>
      </c>
      <c r="H14" s="95"/>
    </row>
    <row r="15" spans="2:8" x14ac:dyDescent="0.2">
      <c r="B15" s="50" t="s">
        <v>57</v>
      </c>
      <c r="C15" s="5">
        <v>31397</v>
      </c>
      <c r="D15" s="5">
        <v>33183</v>
      </c>
      <c r="E15" s="34">
        <v>772565389.16999984</v>
      </c>
      <c r="F15" s="34">
        <f t="shared" si="0"/>
        <v>24606.344210274863</v>
      </c>
      <c r="G15" s="44">
        <f t="shared" si="1"/>
        <v>1.6164325373358261E-2</v>
      </c>
      <c r="H15" s="95"/>
    </row>
    <row r="16" spans="2:8" x14ac:dyDescent="0.2">
      <c r="B16" s="50" t="s">
        <v>60</v>
      </c>
      <c r="C16" s="5">
        <v>20488</v>
      </c>
      <c r="D16" s="5">
        <v>20855</v>
      </c>
      <c r="E16" s="34">
        <v>742633138.74999988</v>
      </c>
      <c r="F16" s="34">
        <f t="shared" si="0"/>
        <v>36247.224655896127</v>
      </c>
      <c r="G16" s="44">
        <f t="shared" si="1"/>
        <v>1.0159027383340461E-2</v>
      </c>
      <c r="H16" s="95"/>
    </row>
    <row r="17" spans="2:8" x14ac:dyDescent="0.2">
      <c r="B17" s="49" t="s">
        <v>67</v>
      </c>
      <c r="C17" s="60">
        <v>327068</v>
      </c>
      <c r="D17" s="60">
        <v>337142</v>
      </c>
      <c r="E17" s="62">
        <v>7987281113.6700058</v>
      </c>
      <c r="F17" s="62">
        <f t="shared" si="0"/>
        <v>24420.857783916512</v>
      </c>
      <c r="G17" s="71">
        <f t="shared" si="1"/>
        <v>0.16423087077795109</v>
      </c>
      <c r="H17" s="95"/>
    </row>
    <row r="18" spans="2:8" x14ac:dyDescent="0.2">
      <c r="B18" s="50" t="s">
        <v>70</v>
      </c>
      <c r="C18" s="5">
        <v>266945</v>
      </c>
      <c r="D18" s="5">
        <v>273306</v>
      </c>
      <c r="E18" s="34">
        <v>6314922448.6999969</v>
      </c>
      <c r="F18" s="34">
        <f t="shared" si="0"/>
        <v>23656.2679529491</v>
      </c>
      <c r="G18" s="44">
        <f t="shared" si="1"/>
        <v>0.13313465058888746</v>
      </c>
      <c r="H18" s="95"/>
    </row>
    <row r="19" spans="2:8" x14ac:dyDescent="0.2">
      <c r="B19" s="50" t="s">
        <v>68</v>
      </c>
      <c r="C19" s="5">
        <v>53424</v>
      </c>
      <c r="D19" s="5">
        <v>56984</v>
      </c>
      <c r="E19" s="34">
        <v>1254729774.8599992</v>
      </c>
      <c r="F19" s="34">
        <f t="shared" si="0"/>
        <v>23486.256642333017</v>
      </c>
      <c r="G19" s="44">
        <f t="shared" si="1"/>
        <v>2.7758428022645547E-2</v>
      </c>
      <c r="H19" s="95"/>
    </row>
    <row r="20" spans="2:8" x14ac:dyDescent="0.2">
      <c r="B20" s="50" t="s">
        <v>69</v>
      </c>
      <c r="C20" s="5">
        <v>6699</v>
      </c>
      <c r="D20" s="5">
        <v>6852</v>
      </c>
      <c r="E20" s="34">
        <v>417628890.1099999</v>
      </c>
      <c r="F20" s="34">
        <f t="shared" si="0"/>
        <v>62341.974938050436</v>
      </c>
      <c r="G20" s="44">
        <f t="shared" si="1"/>
        <v>3.3377921664180699E-3</v>
      </c>
      <c r="H20" s="95"/>
    </row>
    <row r="21" spans="2:8" x14ac:dyDescent="0.2">
      <c r="B21" s="49" t="s">
        <v>71</v>
      </c>
      <c r="C21" s="60">
        <v>45756</v>
      </c>
      <c r="D21" s="60">
        <v>47616</v>
      </c>
      <c r="E21" s="62">
        <v>821967699.46999967</v>
      </c>
      <c r="F21" s="62">
        <f t="shared" si="0"/>
        <v>17964.151137992823</v>
      </c>
      <c r="G21" s="71">
        <f t="shared" si="1"/>
        <v>2.3195025072411384E-2</v>
      </c>
      <c r="H21" s="95"/>
    </row>
    <row r="22" spans="2:8" x14ac:dyDescent="0.2">
      <c r="B22" s="50" t="s">
        <v>73</v>
      </c>
      <c r="C22" s="5">
        <v>22795</v>
      </c>
      <c r="D22" s="5">
        <v>23976</v>
      </c>
      <c r="E22" s="34">
        <v>381239127.25000018</v>
      </c>
      <c r="F22" s="34">
        <f t="shared" si="0"/>
        <v>16724.682046501435</v>
      </c>
      <c r="G22" s="44">
        <f t="shared" si="1"/>
        <v>1.1679349822247467E-2</v>
      </c>
      <c r="H22" s="95"/>
    </row>
    <row r="23" spans="2:8" x14ac:dyDescent="0.2">
      <c r="B23" s="50" t="s">
        <v>74</v>
      </c>
      <c r="C23" s="5">
        <v>13647</v>
      </c>
      <c r="D23" s="5">
        <v>13903</v>
      </c>
      <c r="E23" s="34">
        <v>272996996.41999984</v>
      </c>
      <c r="F23" s="34">
        <f t="shared" si="0"/>
        <v>20004.176479812402</v>
      </c>
      <c r="G23" s="44">
        <f t="shared" si="1"/>
        <v>6.7725225466594308E-3</v>
      </c>
      <c r="H23" s="95"/>
    </row>
    <row r="24" spans="2:8" x14ac:dyDescent="0.2">
      <c r="B24" s="50" t="s">
        <v>75</v>
      </c>
      <c r="C24" s="5">
        <v>6384</v>
      </c>
      <c r="D24" s="5">
        <v>6645</v>
      </c>
      <c r="E24" s="34">
        <v>109574711.55</v>
      </c>
      <c r="F24" s="34">
        <f t="shared" si="0"/>
        <v>17163.958576127818</v>
      </c>
      <c r="G24" s="44">
        <f t="shared" si="1"/>
        <v>3.2369569389737408E-3</v>
      </c>
      <c r="H24" s="95"/>
    </row>
    <row r="25" spans="2:8" x14ac:dyDescent="0.2">
      <c r="B25" s="50" t="s">
        <v>72</v>
      </c>
      <c r="C25" s="5">
        <v>2930</v>
      </c>
      <c r="D25" s="5">
        <v>3092</v>
      </c>
      <c r="E25" s="34">
        <v>58156864.249999993</v>
      </c>
      <c r="F25" s="34">
        <f t="shared" si="0"/>
        <v>19848.759129692829</v>
      </c>
      <c r="G25" s="44">
        <f t="shared" si="1"/>
        <v>1.5061957645307459E-3</v>
      </c>
      <c r="H25" s="95"/>
    </row>
    <row r="26" spans="2:8" x14ac:dyDescent="0.2">
      <c r="B26" s="49" t="s">
        <v>91</v>
      </c>
      <c r="C26" s="60">
        <v>3174</v>
      </c>
      <c r="D26" s="60">
        <v>5775</v>
      </c>
      <c r="E26" s="62">
        <v>61251618.599999964</v>
      </c>
      <c r="F26" s="62">
        <f t="shared" si="0"/>
        <v>19297.926465028344</v>
      </c>
      <c r="G26" s="71">
        <f t="shared" si="1"/>
        <v>2.8131567076859825E-3</v>
      </c>
      <c r="H26" s="95"/>
    </row>
    <row r="27" spans="2:8" x14ac:dyDescent="0.2">
      <c r="B27" s="51" t="s">
        <v>53</v>
      </c>
      <c r="C27" s="19">
        <v>1936276</v>
      </c>
      <c r="D27" s="19">
        <v>2052854</v>
      </c>
      <c r="E27" s="35">
        <f>SUM(E5+E17+E21+E26)</f>
        <v>51140609169.570107</v>
      </c>
      <c r="F27" s="35">
        <f t="shared" si="0"/>
        <v>26411.838585806003</v>
      </c>
      <c r="G27" s="72">
        <f t="shared" si="1"/>
        <v>1</v>
      </c>
      <c r="H27" s="95"/>
    </row>
    <row r="29" spans="2:8" x14ac:dyDescent="0.2">
      <c r="C29" s="74"/>
    </row>
    <row r="30" spans="2:8" x14ac:dyDescent="0.2">
      <c r="C30" s="56"/>
    </row>
  </sheetData>
  <mergeCells count="3">
    <mergeCell ref="B3:G3"/>
    <mergeCell ref="B2:G2"/>
    <mergeCell ref="B1:G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42559860754EBA04917240847C28" ma:contentTypeVersion="2" ma:contentTypeDescription="Create a new document." ma:contentTypeScope="" ma:versionID="d684083f68b8c2c37a1244b92e63c4f2">
  <xsd:schema xmlns:xsd="http://www.w3.org/2001/XMLSchema" xmlns:xs="http://www.w3.org/2001/XMLSchema" xmlns:p="http://schemas.microsoft.com/office/2006/metadata/properties" xmlns:ns2="f49c234a-949e-4ddc-a6f0-dd178b13d28c" targetNamespace="http://schemas.microsoft.com/office/2006/metadata/properties" ma:root="true" ma:fieldsID="8feadde56424573912e24e360962821c" ns2:_="">
    <xsd:import namespace="f49c234a-949e-4ddc-a6f0-dd178b13d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c234a-949e-4ddc-a6f0-dd178b13d2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EA09A7-C035-40CD-A20F-96A71AEE414E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f49c234a-949e-4ddc-a6f0-dd178b13d28c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94FFFE9-2143-4C6D-97EF-5CAC990D8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c234a-949e-4ddc-a6f0-dd178b13d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AB7D37-0C1A-44F8-A320-EEFEA5F4AE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Diaz Grisanty</dc:creator>
  <cp:lastModifiedBy>Johanna Whilkis Ortiz</cp:lastModifiedBy>
  <dcterms:created xsi:type="dcterms:W3CDTF">2021-01-27T20:43:01Z</dcterms:created>
  <dcterms:modified xsi:type="dcterms:W3CDTF">2021-03-10T17:16:55Z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0x010100582242559860754EBA04917240847C28</vt:lpwstr>
  </property>
</Properties>
</file>