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 Web Sites\tss_v2-2\xls\finance\"/>
    </mc:Choice>
  </mc:AlternateContent>
  <bookViews>
    <workbookView xWindow="0" yWindow="0" windowWidth="20160" windowHeight="9048" tabRatio="598"/>
  </bookViews>
  <sheets>
    <sheet name="Presentacion pagina" sheetId="14" r:id="rId1"/>
    <sheet name="Resumen por objeto del gasto" sheetId="15" r:id="rId2"/>
    <sheet name="Resumen por mes" sheetId="16" r:id="rId3"/>
  </sheets>
  <externalReferences>
    <externalReference r:id="rId4"/>
    <externalReference r:id="rId5"/>
    <externalReference r:id="rId6"/>
  </externalReferences>
  <calcPr calcId="152511"/>
</workbook>
</file>

<file path=xl/calcChain.xml><?xml version="1.0" encoding="utf-8"?>
<calcChain xmlns="http://schemas.openxmlformats.org/spreadsheetml/2006/main">
  <c r="G145" i="14" l="1"/>
  <c r="G75" i="14"/>
  <c r="G120" i="14"/>
  <c r="G119" i="14"/>
  <c r="G121" i="14"/>
  <c r="G88" i="14"/>
  <c r="G84" i="14"/>
  <c r="G81" i="14" s="1"/>
  <c r="G79" i="14" s="1"/>
  <c r="G65" i="14"/>
  <c r="G26" i="14"/>
  <c r="G58" i="14"/>
  <c r="G89" i="14"/>
  <c r="G73" i="14"/>
  <c r="G71" i="14" s="1"/>
  <c r="C26" i="15"/>
  <c r="C26" i="16"/>
  <c r="C25" i="15"/>
  <c r="C25" i="16"/>
  <c r="C24" i="15"/>
  <c r="C24" i="16"/>
  <c r="C23" i="15"/>
  <c r="C23" i="16"/>
  <c r="C22" i="15"/>
  <c r="C22" i="16"/>
  <c r="G115" i="14"/>
  <c r="G114" i="14"/>
  <c r="G86" i="14"/>
  <c r="G30" i="14"/>
  <c r="G33" i="14"/>
  <c r="G142" i="14"/>
  <c r="G133" i="14"/>
  <c r="G132" i="14" s="1"/>
  <c r="D26" i="15" s="1"/>
  <c r="G64" i="14"/>
  <c r="G60" i="14"/>
  <c r="G51" i="14"/>
  <c r="G48" i="14"/>
  <c r="G47" i="14"/>
  <c r="G46" i="14" s="1"/>
  <c r="G43" i="14"/>
  <c r="G42" i="14"/>
  <c r="G41" i="14"/>
  <c r="G39" i="14"/>
  <c r="G34" i="14" s="1"/>
  <c r="G32" i="14" s="1"/>
  <c r="G29" i="14"/>
  <c r="G28" i="14"/>
  <c r="G25" i="14"/>
  <c r="G24" i="14"/>
  <c r="G23" i="14"/>
  <c r="G22" i="14" s="1"/>
  <c r="G146" i="14"/>
  <c r="G144" i="14"/>
  <c r="G138" i="14"/>
  <c r="G140" i="14"/>
  <c r="G97" i="14"/>
  <c r="G100" i="14"/>
  <c r="G94" i="14" s="1"/>
  <c r="D24" i="15" s="1"/>
  <c r="G108" i="14"/>
  <c r="G111" i="14"/>
  <c r="G106" i="14"/>
  <c r="G68" i="14"/>
  <c r="G128" i="14"/>
  <c r="G127" i="14"/>
  <c r="D25" i="15"/>
  <c r="D25" i="16"/>
  <c r="G95" i="14"/>
  <c r="G59" i="14"/>
  <c r="G57" i="14"/>
  <c r="G52" i="14"/>
  <c r="G54" i="14"/>
  <c r="G40" i="14"/>
  <c r="D26" i="16" l="1"/>
  <c r="G21" i="14"/>
  <c r="G45" i="14"/>
  <c r="D23" i="15" s="1"/>
  <c r="D24" i="16"/>
  <c r="G20" i="14" l="1"/>
  <c r="D22" i="15"/>
  <c r="D23" i="16"/>
  <c r="D28" i="15" l="1"/>
  <c r="E22" i="15" s="1"/>
  <c r="D22" i="16"/>
  <c r="E28" i="15" l="1"/>
  <c r="D28" i="16"/>
  <c r="E25" i="15"/>
  <c r="E26" i="15"/>
  <c r="E24" i="15"/>
  <c r="E23" i="15"/>
  <c r="E25" i="16" l="1"/>
  <c r="E24" i="16"/>
  <c r="E26" i="16"/>
  <c r="E23" i="16"/>
  <c r="E22" i="16"/>
  <c r="E28" i="16" s="1"/>
</calcChain>
</file>

<file path=xl/sharedStrings.xml><?xml version="1.0" encoding="utf-8"?>
<sst xmlns="http://schemas.openxmlformats.org/spreadsheetml/2006/main" count="294" uniqueCount="134">
  <si>
    <t xml:space="preserve">Electricidad </t>
  </si>
  <si>
    <t xml:space="preserve">Pasajes </t>
  </si>
  <si>
    <t>Papel de escritorio</t>
  </si>
  <si>
    <t xml:space="preserve">Primas de Transporte </t>
  </si>
  <si>
    <t xml:space="preserve">Servicios teléfonicos de larga distancia </t>
  </si>
  <si>
    <t xml:space="preserve">Impresión y encuadernación </t>
  </si>
  <si>
    <t xml:space="preserve">Viáticos dentro del País </t>
  </si>
  <si>
    <t xml:space="preserve">Fletes </t>
  </si>
  <si>
    <t xml:space="preserve">Peaje </t>
  </si>
  <si>
    <t xml:space="preserve">Otros alquileres </t>
  </si>
  <si>
    <t xml:space="preserve">Acabados Textiles </t>
  </si>
  <si>
    <t>Producto de Papel y Cartón</t>
  </si>
  <si>
    <t xml:space="preserve">Producto de artes gráficas </t>
  </si>
  <si>
    <t xml:space="preserve">Libros, revistas, periódicos </t>
  </si>
  <si>
    <t xml:space="preserve">Utiles de Cocina y comedor </t>
  </si>
  <si>
    <t xml:space="preserve">Productos eléctricos y afines </t>
  </si>
  <si>
    <t>Compensación por gastos de alimentación</t>
  </si>
  <si>
    <t xml:space="preserve">Compensación por horas extraordinarias </t>
  </si>
  <si>
    <t xml:space="preserve">Compensación por servicios de Seguridad </t>
  </si>
  <si>
    <t xml:space="preserve">Contribuciones a la Seguridad Social </t>
  </si>
  <si>
    <t>Contribuciones al seguro de pensiones</t>
  </si>
  <si>
    <t xml:space="preserve">Teléfonos  local </t>
  </si>
  <si>
    <t>Servicios de Internet y Televisión por cable</t>
  </si>
  <si>
    <t xml:space="preserve">Publicidad y Propaganda </t>
  </si>
  <si>
    <t xml:space="preserve">Seguros de personas </t>
  </si>
  <si>
    <t>Obras menores</t>
  </si>
  <si>
    <t xml:space="preserve">Servicios técnicos y profesionales </t>
  </si>
  <si>
    <t>Alimentos y bebidas para personas</t>
  </si>
  <si>
    <t>Especies timbradas y valores</t>
  </si>
  <si>
    <t>Productos quimicos y conexos</t>
  </si>
  <si>
    <t>Productos farmaceuticos y conexos</t>
  </si>
  <si>
    <t>Material de limpieza</t>
  </si>
  <si>
    <t xml:space="preserve">Ayuda y donaciones a personas </t>
  </si>
  <si>
    <t xml:space="preserve">Becas y viajes de estudio </t>
  </si>
  <si>
    <t xml:space="preserve">Equipo de Seguridad </t>
  </si>
  <si>
    <t>TOTAL</t>
  </si>
  <si>
    <t xml:space="preserve">Bienes de bienes  muebles </t>
  </si>
  <si>
    <t>Equipos y muebles de oficina</t>
  </si>
  <si>
    <t>Cemento, cal y yeso</t>
  </si>
  <si>
    <t xml:space="preserve"> </t>
  </si>
  <si>
    <t>Clasificación del Gasto</t>
  </si>
  <si>
    <t>Suplencias</t>
  </si>
  <si>
    <t>Compensación por resultados</t>
  </si>
  <si>
    <t xml:space="preserve">Contribuciones al seguro de salud </t>
  </si>
  <si>
    <t>Contribuciones al seguro riesgos laboral</t>
  </si>
  <si>
    <t>Gastos judiciales</t>
  </si>
  <si>
    <t>Llantas y neumaticos</t>
  </si>
  <si>
    <t>Articulos Plasticos</t>
  </si>
  <si>
    <t xml:space="preserve">Productos Metalicos  </t>
  </si>
  <si>
    <t>Equipo Educacional y recreativo</t>
  </si>
  <si>
    <t>Objeto</t>
  </si>
  <si>
    <t>Cuenta</t>
  </si>
  <si>
    <t>Subcuenta</t>
  </si>
  <si>
    <t xml:space="preserve">Denominación </t>
  </si>
  <si>
    <t>VALOR EN RD$</t>
  </si>
  <si>
    <t>MATERIALES Y SUMINISTROS</t>
  </si>
  <si>
    <t>TRANSFERENCIAS CORRIENTES</t>
  </si>
  <si>
    <t>RESUMEN GENERAL POR OBJETO DE GASTO</t>
  </si>
  <si>
    <t>Monto en     RD$</t>
  </si>
  <si>
    <t>%</t>
  </si>
  <si>
    <t>Sueldos fijos</t>
  </si>
  <si>
    <t>Sueldos Personal Contratado  y/o igualado</t>
  </si>
  <si>
    <t>RESUMEN GENERAL POR MES</t>
  </si>
  <si>
    <t>TOTAL PRESUPUESTO  EN           RD$</t>
  </si>
  <si>
    <t>Remuneraciones al personal fijo</t>
  </si>
  <si>
    <t>Remuneraciones al personal con caracter transitorio</t>
  </si>
  <si>
    <t>Sueldo Anual no. 13</t>
  </si>
  <si>
    <t>SOBRESUELDOS</t>
  </si>
  <si>
    <t>SERVICIOS BASICOS</t>
  </si>
  <si>
    <t>Recolección de residuos solidos</t>
  </si>
  <si>
    <t>PUBLICIDAD, IMPRESION Y ENCUADERNACION</t>
  </si>
  <si>
    <t>VIATICOS</t>
  </si>
  <si>
    <t>TRANSPORTE Y ALMACENAJE</t>
  </si>
  <si>
    <t>ALQUILERES Y RENTAS</t>
  </si>
  <si>
    <t xml:space="preserve">Alquileres y rentas de edificios y locales </t>
  </si>
  <si>
    <t>Alquileres de maquinarias y equipos</t>
  </si>
  <si>
    <t>SEGUROS</t>
  </si>
  <si>
    <t>SERVICIOS DE CONSERVACION, REPARACIONES MENORES E INSTALACIONES TEMPORALES</t>
  </si>
  <si>
    <t>Instalaciones temporales</t>
  </si>
  <si>
    <t>ALIMENTOS Y PRODUCTOS AGROFORESTALES</t>
  </si>
  <si>
    <t>TEXTILES Y VESTUARIOS</t>
  </si>
  <si>
    <t>PRODUCTOS DE PAPEL, CARTON E IMPRESOS</t>
  </si>
  <si>
    <t>PRODUCTOS FARMACEUTICOS</t>
  </si>
  <si>
    <t>PRODUCTOS DE CUERO, CAUCHO Y PLASTICO</t>
  </si>
  <si>
    <t>PRODUCTOS DE MINERALES,METALICOS Y NO METALICOS</t>
  </si>
  <si>
    <t>COMBUSTIBLES, LUBRICANTES, PRODUCTOS QUIMICOS Y CONEXOS</t>
  </si>
  <si>
    <t>PRODUCTOS Y UTILES VARIOS</t>
  </si>
  <si>
    <t>Utiles de escritorios, oficina informatica y de enseñanza</t>
  </si>
  <si>
    <t>Productos y utiles varios n.i.p.</t>
  </si>
  <si>
    <t>TRANSFERENCIAS CORRIENTES AL SECTOR PRIVADO</t>
  </si>
  <si>
    <t>BIENES MUEBLES, INMUEBLES E INTANGIBLES</t>
  </si>
  <si>
    <t>MOBILIARIO Y EQUIPO</t>
  </si>
  <si>
    <t>MOBILIARIO Y EQUIPO EDUCACIONAL Y RECREATIVO</t>
  </si>
  <si>
    <t>VEHICULOS Y EQUIPO DE TRANSPORTE, TRACCION Y ELEVACION</t>
  </si>
  <si>
    <t>Automoviles y camiones</t>
  </si>
  <si>
    <t>MAQUINARIA, OTROS EQUIPOS Y HERRAMIENTAS</t>
  </si>
  <si>
    <t xml:space="preserve">Equipos de Comunicación, telecomunicaciones y Señalamiento </t>
  </si>
  <si>
    <t>Programas de informatica y base de datos</t>
  </si>
  <si>
    <t>BIENES INTANGIBLES</t>
  </si>
  <si>
    <t>EQUIPOS DE DEFENSA Y SEGURIDAD</t>
  </si>
  <si>
    <t xml:space="preserve">Equipos de Seguridad </t>
  </si>
  <si>
    <t>Proporcion dias de vacaciones no disfrutados</t>
  </si>
  <si>
    <t>Primas por antiguedad</t>
  </si>
  <si>
    <t>Reparaciones equipo para computacion</t>
  </si>
  <si>
    <t>Mantenimientos y reparacion equipos de transporte</t>
  </si>
  <si>
    <t>Servicios juridicos</t>
  </si>
  <si>
    <t>Servicios de capacitacion</t>
  </si>
  <si>
    <t>Servicios de informatica y sistemas computarizados</t>
  </si>
  <si>
    <t>Lavandería</t>
  </si>
  <si>
    <t>Gasoil</t>
  </si>
  <si>
    <t>Gasolina</t>
  </si>
  <si>
    <t>Electrodomesticos</t>
  </si>
  <si>
    <t>Auxiliar</t>
  </si>
  <si>
    <t>REMUNERACIONES Y CONTRIBUCIONES</t>
  </si>
  <si>
    <t xml:space="preserve">REMUNERACIONES </t>
  </si>
  <si>
    <t>Sueldos al Personal nominal en periodo Probatorio</t>
  </si>
  <si>
    <t>Prestaciones economicas</t>
  </si>
  <si>
    <t xml:space="preserve">Compensación </t>
  </si>
  <si>
    <t xml:space="preserve">CONTRATACION DE SERVICIOS </t>
  </si>
  <si>
    <t xml:space="preserve">Mantenimiento y reparacion de maquinarias y equipos </t>
  </si>
  <si>
    <t>Mantenimiento y reparacion de muebles y equipos de oficina</t>
  </si>
  <si>
    <t>Fumigacion, lavanderia, limpieza e higiene</t>
  </si>
  <si>
    <t>Limpieza e higiene</t>
  </si>
  <si>
    <t>Servicios Tecnicos y Profesionales</t>
  </si>
  <si>
    <t>OTROS SERVICIOS NO INCLUIDOS EN CONCEPTOS ANTERIORES</t>
  </si>
  <si>
    <t>Combustibles y lubricantes</t>
  </si>
  <si>
    <t>Equipos de Computo</t>
  </si>
  <si>
    <t>Otros Mobiliarios y Equipos no identificados precedentemente</t>
  </si>
  <si>
    <t>Organizacion de eventos y festividades</t>
  </si>
  <si>
    <t xml:space="preserve"> PRESUPUESTO 2016</t>
  </si>
  <si>
    <t>Mantenimientos y reparacion equipos de comunicacion</t>
  </si>
  <si>
    <t>Fumigacion</t>
  </si>
  <si>
    <t>“Año del Formento de la vivienda”</t>
  </si>
  <si>
    <t>“Año del Fomento de la vivienda”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</si>
</sst>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$&quot;#,##0.00_);\(&quot;$&quot;#,##0.00\)"/>
    <numFmt numFmtId="8" formatCode="&quot;$&quot;#,##0.00_);[Red]\(&quot;$&quot;#,##0.00\)"/>
    <numFmt numFmtId="43" formatCode="_(* #,##0.00_);_(* \(#,##0.00\);_(* &quot;-&quot;??_);_(@_)"/>
    <numFmt numFmtId="192" formatCode="_-* #,##0.00_-;\-* #,##0.00_-;_-* &quot;-&quot;??_-;_-@_-"/>
  </numFmts>
  <fonts count="16" x14ac:knownFonts="1">
    <font>
      <sz val="10"/>
      <name val="Arial"/>
    </font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Times New Roman"/>
      <family val="1"/>
    </font>
    <font>
      <b/>
      <sz val="11"/>
      <name val="Arial"/>
      <family val="2"/>
    </font>
    <font>
      <b/>
      <sz val="8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3"/>
      <name val="Arial"/>
      <family val="2"/>
    </font>
    <font>
      <i/>
      <sz val="14"/>
      <name val="Arial"/>
      <family val="2"/>
    </font>
    <font>
      <b/>
      <u/>
      <sz val="12"/>
      <name val="Arial"/>
      <family val="2"/>
    </font>
    <font>
      <b/>
      <sz val="14"/>
      <name val="Times New Roman"/>
      <family val="1"/>
    </font>
    <font>
      <b/>
      <sz val="9"/>
      <name val="Times New Roman"/>
      <family val="1"/>
    </font>
    <font>
      <sz val="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92" fontId="4" fillId="0" borderId="0" applyFont="0" applyFill="0" applyBorder="0" applyAlignment="0" applyProtection="0"/>
    <xf numFmtId="0" fontId="4" fillId="0" borderId="0" applyNumberFormat="0" applyFont="0" applyFill="0" applyBorder="0" applyProtection="0">
      <alignment wrapText="1"/>
    </xf>
    <xf numFmtId="9" fontId="1" fillId="0" borderId="0" applyFont="0" applyFill="0" applyBorder="0" applyAlignment="0" applyProtection="0"/>
  </cellStyleXfs>
  <cellXfs count="99">
    <xf numFmtId="0" fontId="0" fillId="0" borderId="0" xfId="0"/>
    <xf numFmtId="0" fontId="0" fillId="0" borderId="0" xfId="0" applyBorder="1"/>
    <xf numFmtId="0" fontId="4" fillId="0" borderId="0" xfId="3" applyFont="1">
      <alignment wrapText="1"/>
    </xf>
    <xf numFmtId="192" fontId="4" fillId="0" borderId="0" xfId="2" applyFont="1"/>
    <xf numFmtId="0" fontId="10" fillId="0" borderId="0" xfId="0" applyFont="1" applyAlignment="1">
      <alignment horizontal="center"/>
    </xf>
    <xf numFmtId="0" fontId="11" fillId="3" borderId="0" xfId="0" applyFont="1" applyFill="1" applyAlignment="1">
      <alignment vertical="center"/>
    </xf>
    <xf numFmtId="0" fontId="12" fillId="0" borderId="0" xfId="0" applyFont="1" applyAlignment="1">
      <alignment horizontal="center"/>
    </xf>
    <xf numFmtId="0" fontId="5" fillId="4" borderId="1" xfId="0" applyFont="1" applyFill="1" applyBorder="1" applyAlignment="1">
      <alignment horizontal="center" vertical="top"/>
    </xf>
    <xf numFmtId="0" fontId="8" fillId="4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8" fillId="2" borderId="1" xfId="0" applyFont="1" applyFill="1" applyBorder="1" applyAlignment="1">
      <alignment vertical="center" wrapText="1"/>
    </xf>
    <xf numFmtId="43" fontId="3" fillId="0" borderId="1" xfId="1" applyFont="1" applyBorder="1"/>
    <xf numFmtId="43" fontId="0" fillId="0" borderId="1" xfId="1" applyFont="1" applyBorder="1"/>
    <xf numFmtId="0" fontId="9" fillId="2" borderId="1" xfId="0" applyFont="1" applyFill="1" applyBorder="1" applyAlignment="1">
      <alignment vertical="center" wrapText="1"/>
    </xf>
    <xf numFmtId="0" fontId="0" fillId="0" borderId="1" xfId="0" applyBorder="1"/>
    <xf numFmtId="0" fontId="7" fillId="4" borderId="1" xfId="0" applyFont="1" applyFill="1" applyBorder="1" applyAlignment="1">
      <alignment horizontal="center" vertical="top"/>
    </xf>
    <xf numFmtId="43" fontId="4" fillId="0" borderId="1" xfId="1" applyFont="1" applyBorder="1"/>
    <xf numFmtId="0" fontId="7" fillId="4" borderId="1" xfId="0" quotePrefix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0" borderId="0" xfId="0" applyFont="1" applyBorder="1"/>
    <xf numFmtId="43" fontId="8" fillId="0" borderId="0" xfId="1" applyFont="1" applyBorder="1"/>
    <xf numFmtId="43" fontId="0" fillId="0" borderId="0" xfId="1" applyFont="1" applyBorder="1"/>
    <xf numFmtId="7" fontId="3" fillId="4" borderId="1" xfId="1" applyNumberFormat="1" applyFont="1" applyFill="1" applyBorder="1" applyAlignment="1">
      <alignment vertical="center"/>
    </xf>
    <xf numFmtId="7" fontId="3" fillId="4" borderId="1" xfId="1" applyNumberFormat="1" applyFont="1" applyFill="1" applyBorder="1"/>
    <xf numFmtId="49" fontId="14" fillId="5" borderId="2" xfId="0" applyNumberFormat="1" applyFont="1" applyFill="1" applyBorder="1" applyAlignment="1">
      <alignment horizontal="center" vertical="center"/>
    </xf>
    <xf numFmtId="49" fontId="14" fillId="5" borderId="3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top"/>
    </xf>
    <xf numFmtId="0" fontId="9" fillId="2" borderId="4" xfId="0" applyFont="1" applyFill="1" applyBorder="1" applyAlignment="1">
      <alignment vertical="center" wrapText="1"/>
    </xf>
    <xf numFmtId="43" fontId="0" fillId="0" borderId="4" xfId="1" applyFont="1" applyBorder="1"/>
    <xf numFmtId="0" fontId="5" fillId="5" borderId="5" xfId="0" applyFont="1" applyFill="1" applyBorder="1" applyAlignment="1">
      <alignment horizontal="center" vertical="top"/>
    </xf>
    <xf numFmtId="8" fontId="3" fillId="5" borderId="6" xfId="1" applyNumberFormat="1" applyFont="1" applyFill="1" applyBorder="1"/>
    <xf numFmtId="10" fontId="3" fillId="5" borderId="7" xfId="1" applyNumberFormat="1" applyFont="1" applyFill="1" applyBorder="1" applyAlignment="1">
      <alignment horizontal="center"/>
    </xf>
    <xf numFmtId="0" fontId="12" fillId="0" borderId="0" xfId="0" applyFont="1" applyAlignment="1">
      <alignment vertical="center"/>
    </xf>
    <xf numFmtId="0" fontId="8" fillId="5" borderId="8" xfId="0" applyFont="1" applyFill="1" applyBorder="1" applyAlignment="1">
      <alignment vertical="center" wrapText="1"/>
    </xf>
    <xf numFmtId="0" fontId="5" fillId="0" borderId="9" xfId="0" quotePrefix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7" fontId="4" fillId="0" borderId="1" xfId="1" applyNumberFormat="1" applyFont="1" applyFill="1" applyBorder="1"/>
    <xf numFmtId="10" fontId="4" fillId="0" borderId="10" xfId="4" applyNumberFormat="1" applyFont="1" applyFill="1" applyBorder="1" applyAlignment="1">
      <alignment horizontal="center"/>
    </xf>
    <xf numFmtId="7" fontId="4" fillId="0" borderId="1" xfId="1" applyNumberFormat="1" applyFont="1" applyFill="1" applyBorder="1" applyAlignment="1">
      <alignment vertical="center"/>
    </xf>
    <xf numFmtId="10" fontId="4" fillId="0" borderId="10" xfId="4" applyNumberFormat="1" applyFont="1" applyFill="1" applyBorder="1" applyAlignment="1">
      <alignment horizontal="center" vertical="center"/>
    </xf>
    <xf numFmtId="0" fontId="5" fillId="0" borderId="11" xfId="0" quotePrefix="1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left" vertical="center" wrapText="1"/>
    </xf>
    <xf numFmtId="7" fontId="4" fillId="0" borderId="12" xfId="1" applyNumberFormat="1" applyFont="1" applyFill="1" applyBorder="1" applyAlignment="1">
      <alignment vertical="center"/>
    </xf>
    <xf numFmtId="10" fontId="4" fillId="0" borderId="13" xfId="4" applyNumberFormat="1" applyFont="1" applyFill="1" applyBorder="1" applyAlignment="1">
      <alignment horizontal="center" vertical="center"/>
    </xf>
    <xf numFmtId="7" fontId="8" fillId="5" borderId="14" xfId="1" applyNumberFormat="1" applyFont="1" applyFill="1" applyBorder="1" applyAlignment="1">
      <alignment horizontal="right" vertical="center"/>
    </xf>
    <xf numFmtId="0" fontId="9" fillId="0" borderId="15" xfId="0" applyFont="1" applyFill="1" applyBorder="1" applyAlignment="1">
      <alignment vertical="center" wrapText="1"/>
    </xf>
    <xf numFmtId="0" fontId="9" fillId="2" borderId="15" xfId="0" applyFont="1" applyFill="1" applyBorder="1" applyAlignment="1">
      <alignment vertical="center" wrapText="1"/>
    </xf>
    <xf numFmtId="43" fontId="4" fillId="0" borderId="1" xfId="1" applyFont="1" applyFill="1" applyBorder="1" applyAlignment="1">
      <alignment horizontal="right" vertical="center" wrapText="1"/>
    </xf>
    <xf numFmtId="0" fontId="4" fillId="2" borderId="16" xfId="0" applyFont="1" applyFill="1" applyBorder="1" applyAlignment="1">
      <alignment vertical="center" wrapText="1"/>
    </xf>
    <xf numFmtId="0" fontId="4" fillId="0" borderId="0" xfId="0" applyFont="1"/>
    <xf numFmtId="0" fontId="8" fillId="2" borderId="15" xfId="0" applyFont="1" applyFill="1" applyBorder="1" applyAlignment="1">
      <alignment vertical="center" wrapText="1"/>
    </xf>
    <xf numFmtId="0" fontId="9" fillId="2" borderId="15" xfId="0" applyFont="1" applyFill="1" applyBorder="1" applyAlignment="1">
      <alignment horizontal="left" vertical="center" wrapText="1"/>
    </xf>
    <xf numFmtId="0" fontId="8" fillId="2" borderId="15" xfId="0" applyFont="1" applyFill="1" applyBorder="1" applyAlignment="1">
      <alignment horizontal="left" vertical="center" wrapText="1"/>
    </xf>
    <xf numFmtId="0" fontId="0" fillId="0" borderId="15" xfId="0" applyBorder="1"/>
    <xf numFmtId="43" fontId="4" fillId="3" borderId="1" xfId="1" applyFont="1" applyFill="1" applyBorder="1" applyAlignment="1">
      <alignment horizontal="right" vertical="center" wrapText="1"/>
    </xf>
    <xf numFmtId="43" fontId="3" fillId="0" borderId="1" xfId="1" applyFont="1" applyFill="1" applyBorder="1" applyAlignment="1">
      <alignment horizontal="right" vertical="center" wrapText="1"/>
    </xf>
    <xf numFmtId="43" fontId="3" fillId="3" borderId="1" xfId="1" applyFont="1" applyFill="1" applyBorder="1" applyAlignment="1">
      <alignment horizontal="right" vertical="center" wrapText="1"/>
    </xf>
    <xf numFmtId="43" fontId="4" fillId="0" borderId="1" xfId="1" applyFont="1" applyFill="1" applyBorder="1" applyAlignment="1">
      <alignment vertical="center"/>
    </xf>
    <xf numFmtId="0" fontId="5" fillId="0" borderId="17" xfId="0" applyFont="1" applyBorder="1" applyAlignment="1">
      <alignment horizontal="center" vertical="top"/>
    </xf>
    <xf numFmtId="43" fontId="3" fillId="0" borderId="1" xfId="1" applyFont="1" applyBorder="1" applyAlignment="1">
      <alignment horizontal="right"/>
    </xf>
    <xf numFmtId="43" fontId="4" fillId="0" borderId="1" xfId="1" applyFont="1" applyBorder="1" applyAlignment="1">
      <alignment horizontal="right"/>
    </xf>
    <xf numFmtId="43" fontId="3" fillId="0" borderId="1" xfId="1" applyFont="1" applyBorder="1" applyAlignment="1">
      <alignment horizontal="right" vertical="center"/>
    </xf>
    <xf numFmtId="0" fontId="8" fillId="0" borderId="15" xfId="0" applyFont="1" applyFill="1" applyBorder="1" applyAlignment="1">
      <alignment vertical="center" wrapText="1"/>
    </xf>
    <xf numFmtId="0" fontId="5" fillId="0" borderId="15" xfId="0" applyFont="1" applyBorder="1" applyAlignment="1">
      <alignment horizontal="center" vertical="top"/>
    </xf>
    <xf numFmtId="0" fontId="15" fillId="2" borderId="1" xfId="0" applyFont="1" applyFill="1" applyBorder="1" applyAlignment="1">
      <alignment vertical="center"/>
    </xf>
    <xf numFmtId="0" fontId="4" fillId="2" borderId="17" xfId="0" applyFont="1" applyFill="1" applyBorder="1" applyAlignment="1">
      <alignment vertical="center" wrapText="1"/>
    </xf>
    <xf numFmtId="0" fontId="9" fillId="2" borderId="16" xfId="0" applyFont="1" applyFill="1" applyBorder="1" applyAlignment="1">
      <alignment vertical="center" wrapText="1"/>
    </xf>
    <xf numFmtId="0" fontId="11" fillId="3" borderId="0" xfId="0" applyFont="1" applyFill="1" applyAlignment="1">
      <alignment vertical="top"/>
    </xf>
    <xf numFmtId="7" fontId="0" fillId="0" borderId="0" xfId="0" applyNumberFormat="1"/>
    <xf numFmtId="7" fontId="4" fillId="0" borderId="0" xfId="0" applyNumberFormat="1" applyFont="1"/>
    <xf numFmtId="0" fontId="3" fillId="0" borderId="0" xfId="0" applyFont="1" applyAlignment="1"/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49" fontId="13" fillId="5" borderId="14" xfId="0" applyNumberFormat="1" applyFont="1" applyFill="1" applyBorder="1" applyAlignment="1">
      <alignment horizontal="center" vertical="center" wrapText="1"/>
    </xf>
    <xf numFmtId="49" fontId="13" fillId="5" borderId="18" xfId="0" applyNumberFormat="1" applyFont="1" applyFill="1" applyBorder="1" applyAlignment="1">
      <alignment horizontal="center" vertical="center" wrapText="1"/>
    </xf>
    <xf numFmtId="49" fontId="13" fillId="5" borderId="19" xfId="0" applyNumberFormat="1" applyFont="1" applyFill="1" applyBorder="1" applyAlignment="1">
      <alignment horizontal="center" vertical="center" wrapText="1"/>
    </xf>
    <xf numFmtId="49" fontId="8" fillId="0" borderId="20" xfId="0" applyNumberFormat="1" applyFont="1" applyFill="1" applyBorder="1" applyAlignment="1">
      <alignment horizontal="center" vertical="center" wrapText="1"/>
    </xf>
    <xf numFmtId="49" fontId="8" fillId="0" borderId="21" xfId="0" applyNumberFormat="1" applyFont="1" applyFill="1" applyBorder="1" applyAlignment="1">
      <alignment horizontal="center" vertical="center" wrapText="1"/>
    </xf>
    <xf numFmtId="49" fontId="8" fillId="0" borderId="2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49" fontId="8" fillId="0" borderId="23" xfId="0" applyNumberFormat="1" applyFont="1" applyFill="1" applyBorder="1" applyAlignment="1">
      <alignment horizontal="center" vertical="center" wrapText="1"/>
    </xf>
    <xf numFmtId="49" fontId="8" fillId="0" borderId="24" xfId="0" applyNumberFormat="1" applyFont="1" applyFill="1" applyBorder="1" applyAlignment="1">
      <alignment horizontal="center" vertical="center" wrapText="1"/>
    </xf>
    <xf numFmtId="49" fontId="8" fillId="0" borderId="25" xfId="0" applyNumberFormat="1" applyFont="1" applyFill="1" applyBorder="1" applyAlignment="1">
      <alignment horizontal="center" vertical="center" wrapText="1"/>
    </xf>
    <xf numFmtId="49" fontId="8" fillId="0" borderId="26" xfId="0" applyNumberFormat="1" applyFont="1" applyFill="1" applyBorder="1" applyAlignment="1">
      <alignment horizontal="center" vertical="center" wrapText="1"/>
    </xf>
    <xf numFmtId="43" fontId="8" fillId="0" borderId="14" xfId="1" applyFont="1" applyBorder="1" applyAlignment="1">
      <alignment horizontal="center" vertical="top" wrapText="1"/>
    </xf>
    <xf numFmtId="43" fontId="8" fillId="0" borderId="18" xfId="1" applyFont="1" applyBorder="1" applyAlignment="1">
      <alignment horizontal="center" vertical="top" wrapText="1"/>
    </xf>
    <xf numFmtId="43" fontId="8" fillId="0" borderId="27" xfId="1" applyFont="1" applyBorder="1" applyAlignment="1">
      <alignment horizontal="center" vertical="top" wrapText="1"/>
    </xf>
    <xf numFmtId="0" fontId="11" fillId="3" borderId="0" xfId="0" applyFont="1" applyFill="1" applyAlignment="1">
      <alignment horizontal="center" vertical="top"/>
    </xf>
    <xf numFmtId="43" fontId="8" fillId="5" borderId="14" xfId="1" applyFont="1" applyFill="1" applyBorder="1" applyAlignment="1">
      <alignment horizontal="center" vertical="center" wrapText="1"/>
    </xf>
    <xf numFmtId="43" fontId="8" fillId="5" borderId="18" xfId="1" applyFont="1" applyFill="1" applyBorder="1" applyAlignment="1">
      <alignment horizontal="center" vertical="center" wrapText="1"/>
    </xf>
    <xf numFmtId="43" fontId="8" fillId="5" borderId="19" xfId="1" applyFont="1" applyFill="1" applyBorder="1" applyAlignment="1">
      <alignment horizontal="center" vertical="center" wrapText="1"/>
    </xf>
    <xf numFmtId="0" fontId="6" fillId="0" borderId="25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49" fontId="8" fillId="5" borderId="14" xfId="0" applyNumberFormat="1" applyFont="1" applyFill="1" applyBorder="1" applyAlignment="1">
      <alignment horizontal="center" vertical="center" wrapText="1"/>
    </xf>
    <xf numFmtId="49" fontId="8" fillId="5" borderId="18" xfId="0" applyNumberFormat="1" applyFont="1" applyFill="1" applyBorder="1" applyAlignment="1">
      <alignment horizontal="center" vertical="center" wrapText="1"/>
    </xf>
    <xf numFmtId="49" fontId="8" fillId="5" borderId="19" xfId="0" applyNumberFormat="1" applyFont="1" applyFill="1" applyBorder="1" applyAlignment="1">
      <alignment horizontal="center" vertical="center" wrapText="1"/>
    </xf>
  </cellXfs>
  <cellStyles count="5">
    <cellStyle name="Comma" xfId="1" builtinId="3"/>
    <cellStyle name="Comma_D2006" xfId="2"/>
    <cellStyle name="Normal" xfId="0" builtinId="0"/>
    <cellStyle name="Normal_D2006" xfId="3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281940</xdr:colOff>
      <xdr:row>2</xdr:row>
      <xdr:rowOff>99060</xdr:rowOff>
    </xdr:from>
    <xdr:to>
      <xdr:col>5</xdr:col>
      <xdr:colOff>3741420</xdr:colOff>
      <xdr:row>9</xdr:row>
      <xdr:rowOff>22860</xdr:rowOff>
    </xdr:to>
    <xdr:pic>
      <xdr:nvPicPr>
        <xdr:cNvPr id="1107" name="Picture 952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1300" y="434340"/>
          <a:ext cx="4084320" cy="109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1173480</xdr:colOff>
      <xdr:row>2</xdr:row>
      <xdr:rowOff>91440</xdr:rowOff>
    </xdr:from>
    <xdr:to>
      <xdr:col>3</xdr:col>
      <xdr:colOff>1706880</xdr:colOff>
      <xdr:row>9</xdr:row>
      <xdr:rowOff>7620</xdr:rowOff>
    </xdr:to>
    <xdr:pic>
      <xdr:nvPicPr>
        <xdr:cNvPr id="2106" name="Picture 952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3160" y="426720"/>
          <a:ext cx="4556760" cy="1089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624840</xdr:colOff>
      <xdr:row>1</xdr:row>
      <xdr:rowOff>60960</xdr:rowOff>
    </xdr:from>
    <xdr:to>
      <xdr:col>3</xdr:col>
      <xdr:colOff>883920</xdr:colOff>
      <xdr:row>9</xdr:row>
      <xdr:rowOff>7620</xdr:rowOff>
    </xdr:to>
    <xdr:pic>
      <xdr:nvPicPr>
        <xdr:cNvPr id="3127" name="Picture 952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4520" y="228600"/>
          <a:ext cx="3543300" cy="1287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ss.gov.do/Documents%20and%20Settings/Bianka_Peralta/My%20Documents/Estados%20Financieros%202013/Presupuesto%20consolidado%2020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ianka_Peralta/My%20Documents/PROYECTO%20PRESUPUESTO%202015/NOMINA%20PRESUPUESTO%2020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ianka_Peralta/My%20Documents/PROYECTO%20PRESUPUESTO%202015/NOMINA%20PERSONAL%20CONTRATADOS%202015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tos"/>
      <sheetName val="Ingresos"/>
      <sheetName val="INGESOS DIC.12"/>
      <sheetName val="GASTOS DIC.12"/>
      <sheetName val="Enero Ingresos"/>
      <sheetName val="Enero Gastos "/>
      <sheetName val="Act.1"/>
      <sheetName val="Act.2"/>
      <sheetName val="Act.3"/>
      <sheetName val="Act.4"/>
      <sheetName val="variaciones"/>
      <sheetName val="Feb. Ingresos"/>
      <sheetName val="Febrero Gastos "/>
      <sheetName val="Act.1.02"/>
      <sheetName val="Act.2.02"/>
      <sheetName val="Act.03.02"/>
      <sheetName val="Act.04.02"/>
      <sheetName val="Variaciones Feb"/>
      <sheetName val="Cons. 2do. CGR"/>
      <sheetName val="Marzo Ingresos"/>
      <sheetName val="Marzo Gastos "/>
      <sheetName val="Variaciones Marzo"/>
      <sheetName val="Act.0103"/>
      <sheetName val="Act.0203"/>
      <sheetName val="Act.0303"/>
      <sheetName val="Act.0403"/>
      <sheetName val="1ER.TRIMESTRE"/>
      <sheetName val="Ingresos Abril"/>
      <sheetName val="Abril Gastos "/>
      <sheetName val="Act.0104"/>
      <sheetName val="Act.0204"/>
      <sheetName val="Act.0304"/>
      <sheetName val="Act.0404"/>
      <sheetName val="Variaciones Abril"/>
      <sheetName val="Ingresos Mayo"/>
      <sheetName val="Mayo Gastos"/>
      <sheetName val="Act.0105"/>
      <sheetName val="Act.0205"/>
      <sheetName val="Act.0305"/>
      <sheetName val="Act.0405"/>
      <sheetName val="Variaciones Mayo"/>
      <sheetName val="Cons. 3ro CGR"/>
      <sheetName val="Ingresos Junio"/>
      <sheetName val="Junio Gastos "/>
      <sheetName val="Act.0106"/>
      <sheetName val="Act.0206"/>
      <sheetName val="Act.0306"/>
      <sheetName val="Act.0406"/>
      <sheetName val="Variaciones Junio"/>
      <sheetName val="2DO. TRIMESTRE"/>
      <sheetName val="1ER SEMESTRE"/>
      <sheetName val="Ingresos Julio"/>
      <sheetName val="Julio Gastos "/>
      <sheetName val="Variaciones Julio"/>
      <sheetName val="Act.0107"/>
      <sheetName val="Act.0207"/>
      <sheetName val="Act.0307"/>
      <sheetName val="Act.0407"/>
      <sheetName val="Ingresos Agosto"/>
      <sheetName val="Agosto Gastos "/>
      <sheetName val="08 Pres. pagina"/>
      <sheetName val="Act.0108"/>
      <sheetName val="Act.0208"/>
      <sheetName val="Act.0308"/>
      <sheetName val="Act.0408"/>
      <sheetName val="Variaciones Agosto"/>
      <sheetName val="Cons. 4to. CGR"/>
      <sheetName val="Ingresos Sept"/>
      <sheetName val="Sept. Gastos "/>
      <sheetName val="Act.0109"/>
      <sheetName val="Act.0209"/>
      <sheetName val="Act.0309"/>
      <sheetName val="Act.0409"/>
      <sheetName val="Variaciones Sept"/>
      <sheetName val="Ingresos Oct."/>
      <sheetName val="Octubre Gastos "/>
      <sheetName val="Act.0110"/>
      <sheetName val="Act.0210"/>
      <sheetName val="Act.0310"/>
      <sheetName val="Act.0410"/>
      <sheetName val="Variaciones Oct."/>
      <sheetName val="Ingresos Nov."/>
      <sheetName val="Noviembre Gastos "/>
      <sheetName val="Act.0111"/>
      <sheetName val="Act.0211"/>
      <sheetName val="Act.0311"/>
      <sheetName val="Act.0411"/>
      <sheetName val="Variaciones Nov."/>
      <sheetName val="Consolidado 1er.CGR"/>
      <sheetName val="Ingresos Dic."/>
      <sheetName val="Diciembre Gastos"/>
      <sheetName val="Act.0112"/>
      <sheetName val="Act.0212"/>
      <sheetName val="Act.0312"/>
      <sheetName val="Act.0412"/>
      <sheetName val="Variaciones Dic."/>
      <sheetName val="Consolidado Gastos"/>
      <sheetName val="Consolidado Ingresos"/>
      <sheetName val="Cons.Act.01"/>
      <sheetName val="Cons.Act.02"/>
      <sheetName val="Cons.Act.03"/>
      <sheetName val="Cons.Act.04"/>
      <sheetName val="Var.Cons"/>
      <sheetName val="Sheet1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CON REAJUSTE"/>
      <sheetName val="PRESUPUESTO SIN REAJUSTE"/>
      <sheetName val="Sheet3"/>
    </sheetNames>
    <sheetDataSet>
      <sheetData sheetId="0"/>
      <sheetData sheetId="1">
        <row r="226">
          <cell r="E226">
            <v>105505553.16000004</v>
          </cell>
          <cell r="O226">
            <v>2571672.5831810473</v>
          </cell>
          <cell r="R226">
            <v>19942609.379326247</v>
          </cell>
          <cell r="T226">
            <v>8792129.4300000034</v>
          </cell>
          <cell r="Y226">
            <v>6712172.972112</v>
          </cell>
          <cell r="Z226">
            <v>7266457.0263600014</v>
          </cell>
          <cell r="AA226">
            <v>741954.58919999888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 TEMPORERO"/>
      <sheetName val="PERSONAL CONTRATADO"/>
      <sheetName val="Sheet3"/>
    </sheetNames>
    <sheetDataSet>
      <sheetData sheetId="0"/>
      <sheetData sheetId="1">
        <row r="9">
          <cell r="B9">
            <v>216000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J150"/>
  <sheetViews>
    <sheetView tabSelected="1" topLeftCell="A4" workbookViewId="0">
      <selection activeCell="B14" sqref="B14:G14"/>
    </sheetView>
  </sheetViews>
  <sheetFormatPr defaultColWidth="9.109375" defaultRowHeight="13.2" x14ac:dyDescent="0.25"/>
  <cols>
    <col min="6" max="6" width="57" customWidth="1"/>
    <col min="7" max="7" width="24.88671875" customWidth="1"/>
    <col min="9" max="9" width="12.33203125" bestFit="1" customWidth="1"/>
    <col min="10" max="10" width="11.33203125" bestFit="1" customWidth="1"/>
  </cols>
  <sheetData>
    <row r="10" spans="1:9" s="2" customFormat="1" ht="23.25" customHeight="1" x14ac:dyDescent="0.3">
      <c r="A10" s="4"/>
      <c r="B10" s="69"/>
      <c r="C10" s="69"/>
      <c r="D10" s="69"/>
      <c r="E10" s="69"/>
      <c r="F10" s="69" t="s">
        <v>133</v>
      </c>
      <c r="G10" s="69"/>
      <c r="H10" s="3"/>
      <c r="I10" s="3"/>
    </row>
    <row r="11" spans="1:9" ht="9" customHeight="1" x14ac:dyDescent="0.3">
      <c r="F11" s="4"/>
    </row>
    <row r="12" spans="1:9" ht="15.6" x14ac:dyDescent="0.25">
      <c r="B12" s="73" t="s">
        <v>129</v>
      </c>
      <c r="C12" s="73"/>
      <c r="D12" s="73"/>
      <c r="E12" s="73"/>
      <c r="F12" s="73"/>
      <c r="G12" s="73"/>
    </row>
    <row r="13" spans="1:9" ht="10.5" customHeight="1" x14ac:dyDescent="0.3">
      <c r="B13" s="6"/>
      <c r="C13" s="6"/>
      <c r="D13" s="6"/>
      <c r="E13" s="6"/>
      <c r="F13" s="6"/>
      <c r="G13" s="6"/>
    </row>
    <row r="14" spans="1:9" x14ac:dyDescent="0.25">
      <c r="B14" s="74" t="s">
        <v>54</v>
      </c>
      <c r="C14" s="74"/>
      <c r="D14" s="74"/>
      <c r="E14" s="74"/>
      <c r="F14" s="74"/>
      <c r="G14" s="74"/>
    </row>
    <row r="16" spans="1:9" ht="13.8" thickBot="1" x14ac:dyDescent="0.3"/>
    <row r="17" spans="2:10" ht="12.75" customHeight="1" x14ac:dyDescent="0.25">
      <c r="B17" s="78" t="s">
        <v>40</v>
      </c>
      <c r="C17" s="79"/>
      <c r="D17" s="79"/>
      <c r="E17" s="80"/>
      <c r="F17" s="75" t="s">
        <v>53</v>
      </c>
      <c r="G17" s="87" t="s">
        <v>63</v>
      </c>
    </row>
    <row r="18" spans="2:10" ht="12.75" customHeight="1" x14ac:dyDescent="0.25">
      <c r="B18" s="81"/>
      <c r="C18" s="82"/>
      <c r="D18" s="82"/>
      <c r="E18" s="83"/>
      <c r="F18" s="76"/>
      <c r="G18" s="88"/>
    </row>
    <row r="19" spans="2:10" ht="13.5" customHeight="1" thickBot="1" x14ac:dyDescent="0.3">
      <c r="B19" s="84"/>
      <c r="C19" s="85"/>
      <c r="D19" s="85"/>
      <c r="E19" s="86"/>
      <c r="F19" s="76"/>
      <c r="G19" s="89"/>
    </row>
    <row r="20" spans="2:10" ht="35.25" customHeight="1" x14ac:dyDescent="0.25">
      <c r="B20" s="26" t="s">
        <v>50</v>
      </c>
      <c r="C20" s="27" t="s">
        <v>51</v>
      </c>
      <c r="D20" s="27" t="s">
        <v>52</v>
      </c>
      <c r="E20" s="27" t="s">
        <v>112</v>
      </c>
      <c r="F20" s="77"/>
      <c r="G20" s="46">
        <f>+G21+G45+G94+G127+G132</f>
        <v>251895190.56017935</v>
      </c>
      <c r="I20" s="71" t="s">
        <v>39</v>
      </c>
      <c r="J20" s="70"/>
    </row>
    <row r="21" spans="2:10" ht="24" customHeight="1" x14ac:dyDescent="0.25">
      <c r="B21" s="18">
        <v>1</v>
      </c>
      <c r="C21" s="7" t="s">
        <v>39</v>
      </c>
      <c r="D21" s="7" t="s">
        <v>39</v>
      </c>
      <c r="E21" s="7" t="s">
        <v>39</v>
      </c>
      <c r="F21" s="8" t="s">
        <v>113</v>
      </c>
      <c r="G21" s="25">
        <f>+G22+G32+G40</f>
        <v>155324550.00017935</v>
      </c>
    </row>
    <row r="22" spans="2:10" ht="24" customHeight="1" x14ac:dyDescent="0.25">
      <c r="B22" s="18"/>
      <c r="C22" s="18">
        <v>1</v>
      </c>
      <c r="D22" s="7"/>
      <c r="E22" s="7"/>
      <c r="F22" s="8" t="s">
        <v>114</v>
      </c>
      <c r="G22" s="25">
        <f>+G23+G25+G29+G30</f>
        <v>117115683.45000005</v>
      </c>
    </row>
    <row r="23" spans="2:10" x14ac:dyDescent="0.25">
      <c r="B23" s="9"/>
      <c r="C23" s="10" t="s">
        <v>39</v>
      </c>
      <c r="D23" s="10">
        <v>1</v>
      </c>
      <c r="E23" s="9"/>
      <c r="F23" s="52" t="s">
        <v>64</v>
      </c>
      <c r="G23" s="61">
        <f>+G24</f>
        <v>105505553.16000004</v>
      </c>
    </row>
    <row r="24" spans="2:10" x14ac:dyDescent="0.25">
      <c r="B24" s="9"/>
      <c r="C24" s="9" t="s">
        <v>39</v>
      </c>
      <c r="D24" s="9" t="s">
        <v>39</v>
      </c>
      <c r="E24" s="9">
        <v>1</v>
      </c>
      <c r="F24" s="53" t="s">
        <v>60</v>
      </c>
      <c r="G24" s="49">
        <f>+'[2]PRESUPUESTO SIN REAJUSTE'!$E$226</f>
        <v>105505553.16000004</v>
      </c>
    </row>
    <row r="25" spans="2:10" x14ac:dyDescent="0.25">
      <c r="B25" s="9"/>
      <c r="C25" s="10" t="s">
        <v>39</v>
      </c>
      <c r="D25" s="10">
        <v>2</v>
      </c>
      <c r="E25" s="9" t="s">
        <v>39</v>
      </c>
      <c r="F25" s="54" t="s">
        <v>65</v>
      </c>
      <c r="G25" s="61">
        <f>SUM(G26:G28)</f>
        <v>2418000.86</v>
      </c>
    </row>
    <row r="26" spans="2:10" x14ac:dyDescent="0.25">
      <c r="B26" s="9"/>
      <c r="C26" s="9" t="s">
        <v>39</v>
      </c>
      <c r="D26" s="9" t="s">
        <v>39</v>
      </c>
      <c r="E26" s="9">
        <v>1</v>
      </c>
      <c r="F26" s="53" t="s">
        <v>61</v>
      </c>
      <c r="G26" s="49">
        <f>+'[3]PERSONAL CONTRATADO'!$B$9+275000+0.86+625000</f>
        <v>1116000.8599999999</v>
      </c>
    </row>
    <row r="27" spans="2:10" x14ac:dyDescent="0.25">
      <c r="B27" s="9"/>
      <c r="C27" s="9" t="s">
        <v>39</v>
      </c>
      <c r="D27" s="9" t="s">
        <v>39</v>
      </c>
      <c r="E27" s="9">
        <v>3</v>
      </c>
      <c r="F27" s="53" t="s">
        <v>41</v>
      </c>
      <c r="G27" s="49">
        <v>150000</v>
      </c>
    </row>
    <row r="28" spans="2:10" x14ac:dyDescent="0.25">
      <c r="B28" s="9"/>
      <c r="C28" s="9"/>
      <c r="D28" s="9"/>
      <c r="E28" s="9">
        <v>5</v>
      </c>
      <c r="F28" s="53" t="s">
        <v>115</v>
      </c>
      <c r="G28" s="56">
        <f>1052000+100000</f>
        <v>1152000</v>
      </c>
    </row>
    <row r="29" spans="2:10" x14ac:dyDescent="0.25">
      <c r="B29" s="9"/>
      <c r="C29" s="10" t="s">
        <v>39</v>
      </c>
      <c r="D29" s="10">
        <v>4</v>
      </c>
      <c r="E29" s="9" t="s">
        <v>39</v>
      </c>
      <c r="F29" s="52" t="s">
        <v>66</v>
      </c>
      <c r="G29" s="57">
        <f>+'[2]PRESUPUESTO SIN REAJUSTE'!$T$226</f>
        <v>8792129.4300000034</v>
      </c>
    </row>
    <row r="30" spans="2:10" x14ac:dyDescent="0.25">
      <c r="B30" s="9"/>
      <c r="C30" s="10"/>
      <c r="D30" s="10">
        <v>5</v>
      </c>
      <c r="E30" s="9"/>
      <c r="F30" s="52" t="s">
        <v>116</v>
      </c>
      <c r="G30" s="57">
        <f>+G31</f>
        <v>400000</v>
      </c>
    </row>
    <row r="31" spans="2:10" x14ac:dyDescent="0.25">
      <c r="B31" s="9"/>
      <c r="C31" s="10" t="s">
        <v>39</v>
      </c>
      <c r="D31" s="9" t="s">
        <v>39</v>
      </c>
      <c r="E31" s="9">
        <v>4</v>
      </c>
      <c r="F31" s="48" t="s">
        <v>101</v>
      </c>
      <c r="G31" s="49">
        <v>400000</v>
      </c>
    </row>
    <row r="32" spans="2:10" x14ac:dyDescent="0.25">
      <c r="B32" s="9"/>
      <c r="C32" s="10">
        <v>2</v>
      </c>
      <c r="D32" s="9"/>
      <c r="E32" s="9"/>
      <c r="F32" s="54" t="s">
        <v>67</v>
      </c>
      <c r="G32" s="63">
        <f>+G33+G34</f>
        <v>23488281.962507293</v>
      </c>
    </row>
    <row r="33" spans="2:7" x14ac:dyDescent="0.25">
      <c r="B33" s="9"/>
      <c r="C33" s="10"/>
      <c r="D33" s="10">
        <v>1</v>
      </c>
      <c r="E33" s="9"/>
      <c r="F33" s="52" t="s">
        <v>102</v>
      </c>
      <c r="G33" s="58">
        <f>+'[2]PRESUPUESTO SIN REAJUSTE'!$O$226</f>
        <v>2571672.5831810473</v>
      </c>
    </row>
    <row r="34" spans="2:7" x14ac:dyDescent="0.25">
      <c r="B34" s="9"/>
      <c r="C34" s="10" t="s">
        <v>39</v>
      </c>
      <c r="D34" s="10">
        <v>2</v>
      </c>
      <c r="E34" s="9" t="s">
        <v>39</v>
      </c>
      <c r="F34" s="52" t="s">
        <v>117</v>
      </c>
      <c r="G34" s="57">
        <f>SUM(G36:G39)</f>
        <v>20916609.379326247</v>
      </c>
    </row>
    <row r="35" spans="2:7" hidden="1" x14ac:dyDescent="0.25">
      <c r="B35" s="9"/>
      <c r="C35" s="10">
        <v>3</v>
      </c>
      <c r="D35" s="9">
        <v>3</v>
      </c>
      <c r="E35" s="9">
        <v>3</v>
      </c>
      <c r="F35" s="48" t="s">
        <v>17</v>
      </c>
      <c r="G35" s="62">
        <v>0</v>
      </c>
    </row>
    <row r="36" spans="2:7" x14ac:dyDescent="0.25">
      <c r="B36" s="9"/>
      <c r="C36" s="10"/>
      <c r="D36" s="9"/>
      <c r="E36" s="9">
        <v>1</v>
      </c>
      <c r="F36" s="48" t="s">
        <v>16</v>
      </c>
      <c r="G36" s="49">
        <v>240000</v>
      </c>
    </row>
    <row r="37" spans="2:7" x14ac:dyDescent="0.25">
      <c r="B37" s="9"/>
      <c r="C37" s="9" t="s">
        <v>39</v>
      </c>
      <c r="D37" s="9" t="s">
        <v>39</v>
      </c>
      <c r="E37" s="9">
        <v>4</v>
      </c>
      <c r="F37" s="48" t="s">
        <v>3</v>
      </c>
      <c r="G37" s="49">
        <v>540000</v>
      </c>
    </row>
    <row r="38" spans="2:7" x14ac:dyDescent="0.25">
      <c r="B38" s="9"/>
      <c r="C38" s="9" t="s">
        <v>39</v>
      </c>
      <c r="D38" s="9" t="s">
        <v>39</v>
      </c>
      <c r="E38" s="9">
        <v>5</v>
      </c>
      <c r="F38" s="48" t="s">
        <v>18</v>
      </c>
      <c r="G38" s="49">
        <v>144000</v>
      </c>
    </row>
    <row r="39" spans="2:7" x14ac:dyDescent="0.25">
      <c r="B39" s="9"/>
      <c r="C39" s="9" t="s">
        <v>39</v>
      </c>
      <c r="D39" s="9" t="s">
        <v>39</v>
      </c>
      <c r="E39" s="9">
        <v>6</v>
      </c>
      <c r="F39" s="48" t="s">
        <v>42</v>
      </c>
      <c r="G39" s="56">
        <f>+'[2]PRESUPUESTO SIN REAJUSTE'!$R$226+50000</f>
        <v>19992609.379326247</v>
      </c>
    </row>
    <row r="40" spans="2:7" x14ac:dyDescent="0.25">
      <c r="B40" s="9"/>
      <c r="C40" s="10">
        <v>5</v>
      </c>
      <c r="D40" s="9" t="s">
        <v>39</v>
      </c>
      <c r="E40" s="9" t="s">
        <v>39</v>
      </c>
      <c r="F40" s="52" t="s">
        <v>19</v>
      </c>
      <c r="G40" s="61">
        <f>SUM(G41:G43)</f>
        <v>14720584.587672001</v>
      </c>
    </row>
    <row r="41" spans="2:7" x14ac:dyDescent="0.25">
      <c r="B41" s="9"/>
      <c r="C41" s="9" t="s">
        <v>39</v>
      </c>
      <c r="D41" s="9">
        <v>1</v>
      </c>
      <c r="E41" s="9" t="s">
        <v>39</v>
      </c>
      <c r="F41" s="48" t="s">
        <v>43</v>
      </c>
      <c r="G41" s="49">
        <f>+'[2]PRESUPUESTO SIN REAJUSTE'!$Y$226</f>
        <v>6712172.972112</v>
      </c>
    </row>
    <row r="42" spans="2:7" x14ac:dyDescent="0.25">
      <c r="B42" s="9"/>
      <c r="C42" s="9" t="s">
        <v>39</v>
      </c>
      <c r="D42" s="9">
        <v>2</v>
      </c>
      <c r="E42" s="9" t="s">
        <v>39</v>
      </c>
      <c r="F42" s="48" t="s">
        <v>20</v>
      </c>
      <c r="G42" s="49">
        <f>+'[2]PRESUPUESTO SIN REAJUSTE'!$Z$226</f>
        <v>7266457.0263600014</v>
      </c>
    </row>
    <row r="43" spans="2:7" x14ac:dyDescent="0.25">
      <c r="B43" s="9"/>
      <c r="C43" s="9" t="s">
        <v>39</v>
      </c>
      <c r="D43" s="9">
        <v>3</v>
      </c>
      <c r="E43" s="9" t="s">
        <v>39</v>
      </c>
      <c r="F43" s="48" t="s">
        <v>44</v>
      </c>
      <c r="G43" s="49">
        <f>+'[2]PRESUPUESTO SIN REAJUSTE'!$AA$226</f>
        <v>741954.58919999888</v>
      </c>
    </row>
    <row r="44" spans="2:7" x14ac:dyDescent="0.25">
      <c r="B44" s="10"/>
      <c r="C44" s="10"/>
      <c r="D44" s="10"/>
      <c r="E44" s="10"/>
      <c r="F44" s="55"/>
      <c r="G44" s="13"/>
    </row>
    <row r="45" spans="2:7" ht="26.25" customHeight="1" x14ac:dyDescent="0.25">
      <c r="B45" s="18">
        <v>2</v>
      </c>
      <c r="C45" s="16"/>
      <c r="D45" s="16"/>
      <c r="E45" s="16"/>
      <c r="F45" s="8" t="s">
        <v>118</v>
      </c>
      <c r="G45" s="24">
        <f>+G46+G54+G57+G60+G64+G68+G71+G79</f>
        <v>59919327.280000001</v>
      </c>
    </row>
    <row r="46" spans="2:7" x14ac:dyDescent="0.25">
      <c r="B46" s="10"/>
      <c r="C46" s="10">
        <v>1</v>
      </c>
      <c r="D46" s="9"/>
      <c r="E46" s="9"/>
      <c r="F46" s="11" t="s">
        <v>68</v>
      </c>
      <c r="G46" s="12">
        <f>SUM(G47:G53)</f>
        <v>17985160</v>
      </c>
    </row>
    <row r="47" spans="2:7" x14ac:dyDescent="0.25">
      <c r="B47" s="10"/>
      <c r="C47" s="10" t="s">
        <v>39</v>
      </c>
      <c r="D47" s="9">
        <v>2</v>
      </c>
      <c r="E47" s="9" t="s">
        <v>39</v>
      </c>
      <c r="F47" s="48" t="s">
        <v>4</v>
      </c>
      <c r="G47" s="49">
        <f>9700*12</f>
        <v>116400</v>
      </c>
    </row>
    <row r="48" spans="2:7" x14ac:dyDescent="0.25">
      <c r="B48" s="10"/>
      <c r="C48" s="10" t="s">
        <v>39</v>
      </c>
      <c r="D48" s="9">
        <v>3</v>
      </c>
      <c r="E48" s="9" t="s">
        <v>39</v>
      </c>
      <c r="F48" s="48" t="s">
        <v>21</v>
      </c>
      <c r="G48" s="49">
        <f>460000*12</f>
        <v>5520000</v>
      </c>
    </row>
    <row r="49" spans="2:7" hidden="1" x14ac:dyDescent="0.25">
      <c r="B49" s="10"/>
      <c r="C49" s="10">
        <v>1</v>
      </c>
      <c r="D49" s="9">
        <v>4</v>
      </c>
      <c r="E49" s="9">
        <v>4</v>
      </c>
      <c r="F49" s="55"/>
      <c r="G49" s="17">
        <v>0</v>
      </c>
    </row>
    <row r="50" spans="2:7" x14ac:dyDescent="0.25">
      <c r="B50" s="10"/>
      <c r="C50" s="10" t="s">
        <v>39</v>
      </c>
      <c r="D50" s="9">
        <v>5</v>
      </c>
      <c r="E50" s="9" t="s">
        <v>39</v>
      </c>
      <c r="F50" s="48" t="s">
        <v>22</v>
      </c>
      <c r="G50" s="49">
        <v>9100000</v>
      </c>
    </row>
    <row r="51" spans="2:7" x14ac:dyDescent="0.25">
      <c r="B51" s="10"/>
      <c r="C51" s="10" t="s">
        <v>39</v>
      </c>
      <c r="D51" s="9">
        <v>6</v>
      </c>
      <c r="E51" s="9" t="s">
        <v>39</v>
      </c>
      <c r="F51" s="48" t="s">
        <v>0</v>
      </c>
      <c r="G51" s="49">
        <f>270000*12</f>
        <v>3240000</v>
      </c>
    </row>
    <row r="52" spans="2:7" hidden="1" x14ac:dyDescent="0.25">
      <c r="B52" s="10"/>
      <c r="C52" s="10">
        <v>2</v>
      </c>
      <c r="D52" s="9">
        <v>2</v>
      </c>
      <c r="E52" s="9">
        <v>2</v>
      </c>
      <c r="F52" s="55"/>
      <c r="G52" s="13">
        <f>+'[1]Marzo Gastos '!M4+'[1]Abril Gastos '!M4+'[1]Mayo Gastos'!M4</f>
        <v>0</v>
      </c>
    </row>
    <row r="53" spans="2:7" x14ac:dyDescent="0.25">
      <c r="B53" s="10"/>
      <c r="C53" s="10" t="s">
        <v>39</v>
      </c>
      <c r="D53" s="9">
        <v>8</v>
      </c>
      <c r="E53" s="9" t="s">
        <v>39</v>
      </c>
      <c r="F53" s="48" t="s">
        <v>69</v>
      </c>
      <c r="G53" s="13">
        <v>8760</v>
      </c>
    </row>
    <row r="54" spans="2:7" x14ac:dyDescent="0.25">
      <c r="B54" s="10"/>
      <c r="C54" s="10">
        <v>2</v>
      </c>
      <c r="D54" s="10"/>
      <c r="E54" s="10"/>
      <c r="F54" s="52" t="s">
        <v>70</v>
      </c>
      <c r="G54" s="12">
        <f>SUM(G55:G56)</f>
        <v>600000</v>
      </c>
    </row>
    <row r="55" spans="2:7" x14ac:dyDescent="0.25">
      <c r="B55" s="10"/>
      <c r="C55" s="10" t="s">
        <v>39</v>
      </c>
      <c r="D55" s="9">
        <v>1</v>
      </c>
      <c r="E55" s="9" t="s">
        <v>39</v>
      </c>
      <c r="F55" s="48" t="s">
        <v>23</v>
      </c>
      <c r="G55" s="49">
        <v>400000</v>
      </c>
    </row>
    <row r="56" spans="2:7" x14ac:dyDescent="0.25">
      <c r="B56" s="10"/>
      <c r="C56" s="10" t="s">
        <v>39</v>
      </c>
      <c r="D56" s="9">
        <v>2</v>
      </c>
      <c r="E56" s="9" t="s">
        <v>39</v>
      </c>
      <c r="F56" s="48" t="s">
        <v>5</v>
      </c>
      <c r="G56" s="49">
        <v>200000</v>
      </c>
    </row>
    <row r="57" spans="2:7" x14ac:dyDescent="0.25">
      <c r="B57" s="10"/>
      <c r="C57" s="10">
        <v>3</v>
      </c>
      <c r="D57" s="10"/>
      <c r="E57" s="10"/>
      <c r="F57" s="52" t="s">
        <v>71</v>
      </c>
      <c r="G57" s="12">
        <f>SUM(G58:G59)</f>
        <v>1407200</v>
      </c>
    </row>
    <row r="58" spans="2:7" x14ac:dyDescent="0.25">
      <c r="B58" s="10"/>
      <c r="C58" s="10" t="s">
        <v>39</v>
      </c>
      <c r="D58" s="9">
        <v>1</v>
      </c>
      <c r="E58" s="9" t="s">
        <v>39</v>
      </c>
      <c r="F58" s="48" t="s">
        <v>6</v>
      </c>
      <c r="G58" s="49">
        <f>22000*12+1143200</f>
        <v>1407200</v>
      </c>
    </row>
    <row r="59" spans="2:7" hidden="1" x14ac:dyDescent="0.25">
      <c r="B59" s="10"/>
      <c r="C59" s="10">
        <v>4</v>
      </c>
      <c r="D59" s="9">
        <v>2</v>
      </c>
      <c r="E59" s="9">
        <v>2</v>
      </c>
      <c r="F59" s="55"/>
      <c r="G59" s="13">
        <f>+'[1]Junio Gastos '!M12+'[1]Julio Gastos '!M12+'[1]Agosto Gastos '!M12</f>
        <v>0</v>
      </c>
    </row>
    <row r="60" spans="2:7" x14ac:dyDescent="0.25">
      <c r="B60" s="10"/>
      <c r="C60" s="10">
        <v>4</v>
      </c>
      <c r="D60" s="10"/>
      <c r="E60" s="10"/>
      <c r="F60" s="52" t="s">
        <v>72</v>
      </c>
      <c r="G60" s="12">
        <f>SUM(G61:G63)</f>
        <v>200000</v>
      </c>
    </row>
    <row r="61" spans="2:7" x14ac:dyDescent="0.25">
      <c r="B61" s="10"/>
      <c r="C61" s="10" t="s">
        <v>39</v>
      </c>
      <c r="D61" s="9">
        <v>1</v>
      </c>
      <c r="E61" s="9" t="s">
        <v>39</v>
      </c>
      <c r="F61" s="48" t="s">
        <v>1</v>
      </c>
      <c r="G61" s="49">
        <v>146000</v>
      </c>
    </row>
    <row r="62" spans="2:7" x14ac:dyDescent="0.25">
      <c r="B62" s="10"/>
      <c r="C62" s="10" t="s">
        <v>39</v>
      </c>
      <c r="D62" s="9">
        <v>2</v>
      </c>
      <c r="E62" s="9" t="s">
        <v>39</v>
      </c>
      <c r="F62" s="48" t="s">
        <v>7</v>
      </c>
      <c r="G62" s="49">
        <v>50000</v>
      </c>
    </row>
    <row r="63" spans="2:7" x14ac:dyDescent="0.25">
      <c r="B63" s="10"/>
      <c r="C63" s="10" t="s">
        <v>39</v>
      </c>
      <c r="D63" s="9">
        <v>4</v>
      </c>
      <c r="E63" s="9" t="s">
        <v>39</v>
      </c>
      <c r="F63" s="48" t="s">
        <v>8</v>
      </c>
      <c r="G63" s="49">
        <v>4000</v>
      </c>
    </row>
    <row r="64" spans="2:7" x14ac:dyDescent="0.25">
      <c r="B64" s="10"/>
      <c r="C64" s="10">
        <v>5</v>
      </c>
      <c r="D64" s="10"/>
      <c r="E64" s="10"/>
      <c r="F64" s="52" t="s">
        <v>73</v>
      </c>
      <c r="G64" s="12">
        <f>SUM(G65:G67)</f>
        <v>14711520</v>
      </c>
    </row>
    <row r="65" spans="2:7" x14ac:dyDescent="0.25">
      <c r="B65" s="10"/>
      <c r="C65" s="10" t="s">
        <v>39</v>
      </c>
      <c r="D65" s="9">
        <v>1</v>
      </c>
      <c r="E65" s="9" t="s">
        <v>39</v>
      </c>
      <c r="F65" s="47" t="s">
        <v>74</v>
      </c>
      <c r="G65" s="49">
        <f>13780000+311520</f>
        <v>14091520</v>
      </c>
    </row>
    <row r="66" spans="2:7" x14ac:dyDescent="0.25">
      <c r="B66" s="10"/>
      <c r="C66" s="10" t="s">
        <v>39</v>
      </c>
      <c r="D66" s="9">
        <v>3</v>
      </c>
      <c r="E66" s="9" t="s">
        <v>39</v>
      </c>
      <c r="F66" s="48" t="s">
        <v>75</v>
      </c>
      <c r="G66" s="49">
        <v>600000</v>
      </c>
    </row>
    <row r="67" spans="2:7" x14ac:dyDescent="0.25">
      <c r="B67" s="10"/>
      <c r="C67" s="10" t="s">
        <v>39</v>
      </c>
      <c r="D67" s="9">
        <v>8</v>
      </c>
      <c r="E67" s="9" t="s">
        <v>39</v>
      </c>
      <c r="F67" s="48" t="s">
        <v>9</v>
      </c>
      <c r="G67" s="49">
        <v>20000</v>
      </c>
    </row>
    <row r="68" spans="2:7" x14ac:dyDescent="0.25">
      <c r="B68" s="10"/>
      <c r="C68" s="10">
        <v>6</v>
      </c>
      <c r="D68" s="10"/>
      <c r="E68" s="10"/>
      <c r="F68" s="52" t="s">
        <v>76</v>
      </c>
      <c r="G68" s="12">
        <f>SUM(G69:G70)</f>
        <v>1800000</v>
      </c>
    </row>
    <row r="69" spans="2:7" x14ac:dyDescent="0.25">
      <c r="B69" s="10"/>
      <c r="C69" s="10" t="s">
        <v>39</v>
      </c>
      <c r="D69" s="9">
        <v>2</v>
      </c>
      <c r="E69" s="9" t="s">
        <v>39</v>
      </c>
      <c r="F69" s="48" t="s">
        <v>36</v>
      </c>
      <c r="G69" s="49">
        <v>1400000</v>
      </c>
    </row>
    <row r="70" spans="2:7" x14ac:dyDescent="0.25">
      <c r="B70" s="10"/>
      <c r="C70" s="10" t="s">
        <v>39</v>
      </c>
      <c r="D70" s="9">
        <v>3</v>
      </c>
      <c r="E70" s="9" t="s">
        <v>39</v>
      </c>
      <c r="F70" s="48" t="s">
        <v>24</v>
      </c>
      <c r="G70" s="49">
        <v>400000</v>
      </c>
    </row>
    <row r="71" spans="2:7" ht="26.4" x14ac:dyDescent="0.25">
      <c r="B71" s="10" t="s">
        <v>39</v>
      </c>
      <c r="C71" s="10">
        <v>7</v>
      </c>
      <c r="D71" s="10"/>
      <c r="E71" s="10"/>
      <c r="F71" s="52" t="s">
        <v>77</v>
      </c>
      <c r="G71" s="12">
        <f>+G72+G73+G78</f>
        <v>7779721</v>
      </c>
    </row>
    <row r="72" spans="2:7" x14ac:dyDescent="0.25">
      <c r="B72" s="10"/>
      <c r="C72" s="10" t="s">
        <v>39</v>
      </c>
      <c r="D72" s="9">
        <v>1</v>
      </c>
      <c r="E72" s="9" t="s">
        <v>39</v>
      </c>
      <c r="F72" s="64" t="s">
        <v>25</v>
      </c>
      <c r="G72" s="57">
        <v>1600000</v>
      </c>
    </row>
    <row r="73" spans="2:7" x14ac:dyDescent="0.25">
      <c r="B73" s="10"/>
      <c r="C73" s="10" t="s">
        <v>39</v>
      </c>
      <c r="D73" s="9">
        <v>2</v>
      </c>
      <c r="E73" s="9" t="s">
        <v>39</v>
      </c>
      <c r="F73" s="52" t="s">
        <v>119</v>
      </c>
      <c r="G73" s="57">
        <f>SUM(G74:G77)</f>
        <v>5979721</v>
      </c>
    </row>
    <row r="74" spans="2:7" x14ac:dyDescent="0.25">
      <c r="B74" s="10"/>
      <c r="C74" s="10"/>
      <c r="D74" s="9"/>
      <c r="E74" s="9">
        <v>1</v>
      </c>
      <c r="F74" s="48" t="s">
        <v>120</v>
      </c>
      <c r="G74" s="49">
        <v>1200000</v>
      </c>
    </row>
    <row r="75" spans="2:7" x14ac:dyDescent="0.25">
      <c r="B75" s="10"/>
      <c r="C75" s="10"/>
      <c r="D75" s="9" t="s">
        <v>39</v>
      </c>
      <c r="E75" s="9">
        <v>2</v>
      </c>
      <c r="F75" s="50" t="s">
        <v>103</v>
      </c>
      <c r="G75" s="49">
        <f>3564000+24721</f>
        <v>3588721</v>
      </c>
    </row>
    <row r="76" spans="2:7" x14ac:dyDescent="0.25">
      <c r="B76" s="10"/>
      <c r="C76" s="10"/>
      <c r="D76" s="9" t="s">
        <v>39</v>
      </c>
      <c r="E76" s="9">
        <v>5</v>
      </c>
      <c r="F76" s="50" t="s">
        <v>130</v>
      </c>
      <c r="G76" s="49">
        <v>500000</v>
      </c>
    </row>
    <row r="77" spans="2:7" x14ac:dyDescent="0.25">
      <c r="B77" s="10"/>
      <c r="C77" s="10"/>
      <c r="D77" s="9"/>
      <c r="E77" s="9">
        <v>6</v>
      </c>
      <c r="F77" s="50" t="s">
        <v>104</v>
      </c>
      <c r="G77" s="49">
        <v>691000</v>
      </c>
    </row>
    <row r="78" spans="2:7" x14ac:dyDescent="0.25">
      <c r="B78" s="10"/>
      <c r="C78" s="10" t="s">
        <v>39</v>
      </c>
      <c r="D78" s="9">
        <v>3</v>
      </c>
      <c r="E78" s="9" t="s">
        <v>39</v>
      </c>
      <c r="F78" s="52" t="s">
        <v>78</v>
      </c>
      <c r="G78" s="57">
        <v>200000</v>
      </c>
    </row>
    <row r="79" spans="2:7" ht="26.4" x14ac:dyDescent="0.25">
      <c r="B79" s="10"/>
      <c r="C79" s="10">
        <v>8</v>
      </c>
      <c r="D79" s="10"/>
      <c r="E79" s="10"/>
      <c r="F79" s="52" t="s">
        <v>124</v>
      </c>
      <c r="G79" s="12">
        <f>+G80+G81+G86+G85</f>
        <v>15435726.280000001</v>
      </c>
    </row>
    <row r="80" spans="2:7" x14ac:dyDescent="0.25">
      <c r="B80" s="10"/>
      <c r="C80" s="10" t="s">
        <v>39</v>
      </c>
      <c r="D80" s="9">
        <v>1</v>
      </c>
      <c r="E80" s="9" t="s">
        <v>39</v>
      </c>
      <c r="F80" s="52" t="s">
        <v>45</v>
      </c>
      <c r="G80" s="57">
        <v>225000</v>
      </c>
    </row>
    <row r="81" spans="2:7" x14ac:dyDescent="0.25">
      <c r="B81" s="10"/>
      <c r="C81" s="10"/>
      <c r="D81" s="9">
        <v>5</v>
      </c>
      <c r="E81" s="9"/>
      <c r="F81" s="52" t="s">
        <v>121</v>
      </c>
      <c r="G81" s="57">
        <f>+G83+G84+G82</f>
        <v>2369623.0300000003</v>
      </c>
    </row>
    <row r="82" spans="2:7" x14ac:dyDescent="0.25">
      <c r="B82" s="10"/>
      <c r="C82" s="10"/>
      <c r="D82" s="9"/>
      <c r="E82" s="9">
        <v>1</v>
      </c>
      <c r="F82" s="48" t="s">
        <v>131</v>
      </c>
      <c r="G82" s="49">
        <v>118944</v>
      </c>
    </row>
    <row r="83" spans="2:7" x14ac:dyDescent="0.25">
      <c r="B83" s="10"/>
      <c r="C83" s="10"/>
      <c r="D83" s="9"/>
      <c r="E83" s="9">
        <v>2</v>
      </c>
      <c r="F83" s="48" t="s">
        <v>108</v>
      </c>
      <c r="G83" s="49">
        <v>1200</v>
      </c>
    </row>
    <row r="84" spans="2:7" x14ac:dyDescent="0.25">
      <c r="B84" s="10"/>
      <c r="C84" s="10" t="s">
        <v>39</v>
      </c>
      <c r="D84" s="9" t="s">
        <v>39</v>
      </c>
      <c r="E84" s="9">
        <v>3</v>
      </c>
      <c r="F84" s="48" t="s">
        <v>122</v>
      </c>
      <c r="G84" s="49">
        <f>1941874+307605.03</f>
        <v>2249479.0300000003</v>
      </c>
    </row>
    <row r="85" spans="2:7" x14ac:dyDescent="0.25">
      <c r="B85" s="10"/>
      <c r="C85" s="10"/>
      <c r="D85" s="9">
        <v>6</v>
      </c>
      <c r="E85" s="9"/>
      <c r="F85" s="52" t="s">
        <v>128</v>
      </c>
      <c r="G85" s="57">
        <v>3440965</v>
      </c>
    </row>
    <row r="86" spans="2:7" x14ac:dyDescent="0.25">
      <c r="B86" s="10"/>
      <c r="C86" s="9" t="s">
        <v>39</v>
      </c>
      <c r="D86" s="9">
        <v>7</v>
      </c>
      <c r="E86" s="9" t="s">
        <v>39</v>
      </c>
      <c r="F86" s="52" t="s">
        <v>123</v>
      </c>
      <c r="G86" s="58">
        <f>SUM(G87:G90)</f>
        <v>9400138.25</v>
      </c>
    </row>
    <row r="87" spans="2:7" x14ac:dyDescent="0.25">
      <c r="B87" s="10"/>
      <c r="C87" s="9"/>
      <c r="D87" s="60"/>
      <c r="E87" s="60">
        <v>2</v>
      </c>
      <c r="F87" s="48" t="s">
        <v>105</v>
      </c>
      <c r="G87" s="56">
        <v>420000</v>
      </c>
    </row>
    <row r="88" spans="2:7" x14ac:dyDescent="0.25">
      <c r="B88" s="10"/>
      <c r="C88" s="65"/>
      <c r="D88" s="66" t="s">
        <v>39</v>
      </c>
      <c r="E88" s="9">
        <v>4</v>
      </c>
      <c r="F88" s="48" t="s">
        <v>106</v>
      </c>
      <c r="G88" s="56">
        <f>700000+85417.71</f>
        <v>785417.71</v>
      </c>
    </row>
    <row r="89" spans="2:7" x14ac:dyDescent="0.25">
      <c r="B89" s="10"/>
      <c r="C89" s="65" t="s">
        <v>39</v>
      </c>
      <c r="D89" s="66" t="s">
        <v>39</v>
      </c>
      <c r="E89" s="9">
        <v>5</v>
      </c>
      <c r="F89" s="67" t="s">
        <v>107</v>
      </c>
      <c r="G89" s="49">
        <f>1700600+4035020.54+1659100</f>
        <v>7394720.54</v>
      </c>
    </row>
    <row r="90" spans="2:7" x14ac:dyDescent="0.25">
      <c r="B90" s="10"/>
      <c r="C90" s="9" t="s">
        <v>39</v>
      </c>
      <c r="D90" s="9" t="s">
        <v>39</v>
      </c>
      <c r="E90" s="9">
        <v>6</v>
      </c>
      <c r="F90" s="14" t="s">
        <v>26</v>
      </c>
      <c r="G90" s="17">
        <v>800000</v>
      </c>
    </row>
    <row r="91" spans="2:7" x14ac:dyDescent="0.25">
      <c r="F91" s="51"/>
    </row>
    <row r="92" spans="2:7" hidden="1" x14ac:dyDescent="0.25">
      <c r="B92" s="15"/>
      <c r="C92" s="15"/>
      <c r="D92" s="15"/>
      <c r="E92" s="15"/>
      <c r="F92" s="15"/>
      <c r="G92" s="13"/>
    </row>
    <row r="93" spans="2:7" x14ac:dyDescent="0.25">
      <c r="B93" s="10"/>
      <c r="C93" s="10"/>
      <c r="D93" s="10"/>
      <c r="E93" s="10"/>
      <c r="F93" s="15"/>
      <c r="G93" s="13" t="s">
        <v>39</v>
      </c>
    </row>
    <row r="94" spans="2:7" ht="28.5" customHeight="1" x14ac:dyDescent="0.25">
      <c r="B94" s="18">
        <v>3</v>
      </c>
      <c r="C94" s="16"/>
      <c r="D94" s="16"/>
      <c r="E94" s="16"/>
      <c r="F94" s="8" t="s">
        <v>55</v>
      </c>
      <c r="G94" s="24">
        <f>+G95+G97+G100+G106+G108+G111+G114+G119</f>
        <v>5503495.0499999998</v>
      </c>
    </row>
    <row r="95" spans="2:7" x14ac:dyDescent="0.25">
      <c r="B95" s="10"/>
      <c r="C95" s="10">
        <v>1</v>
      </c>
      <c r="D95" s="10"/>
      <c r="E95" s="10"/>
      <c r="F95" s="11" t="s">
        <v>79</v>
      </c>
      <c r="G95" s="12">
        <f>+G96</f>
        <v>610000</v>
      </c>
    </row>
    <row r="96" spans="2:7" x14ac:dyDescent="0.25">
      <c r="B96" s="10"/>
      <c r="C96" s="9" t="s">
        <v>39</v>
      </c>
      <c r="D96" s="9">
        <v>1</v>
      </c>
      <c r="E96" s="9" t="s">
        <v>39</v>
      </c>
      <c r="F96" s="48" t="s">
        <v>27</v>
      </c>
      <c r="G96" s="56">
        <v>610000</v>
      </c>
    </row>
    <row r="97" spans="2:7" x14ac:dyDescent="0.25">
      <c r="B97" s="10"/>
      <c r="C97" s="10">
        <v>2</v>
      </c>
      <c r="D97" s="9"/>
      <c r="E97" s="9"/>
      <c r="F97" s="52" t="s">
        <v>80</v>
      </c>
      <c r="G97" s="12">
        <f>SUM(G99:G99)</f>
        <v>5000</v>
      </c>
    </row>
    <row r="98" spans="2:7" hidden="1" x14ac:dyDescent="0.25">
      <c r="B98" s="10"/>
      <c r="C98" s="10" t="s">
        <v>39</v>
      </c>
      <c r="D98" s="9">
        <v>322</v>
      </c>
      <c r="E98" s="9">
        <v>322</v>
      </c>
      <c r="F98" s="55"/>
      <c r="G98" s="13">
        <v>0</v>
      </c>
    </row>
    <row r="99" spans="2:7" x14ac:dyDescent="0.25">
      <c r="B99" s="10"/>
      <c r="C99" s="10" t="s">
        <v>39</v>
      </c>
      <c r="D99" s="9">
        <v>2</v>
      </c>
      <c r="E99" s="9" t="s">
        <v>39</v>
      </c>
      <c r="F99" s="48" t="s">
        <v>10</v>
      </c>
      <c r="G99" s="49">
        <v>5000</v>
      </c>
    </row>
    <row r="100" spans="2:7" x14ac:dyDescent="0.25">
      <c r="B100" s="10"/>
      <c r="C100" s="10">
        <v>3</v>
      </c>
      <c r="D100" s="10"/>
      <c r="E100" s="10"/>
      <c r="F100" s="52" t="s">
        <v>81</v>
      </c>
      <c r="G100" s="12">
        <f>SUM(G101:G105)</f>
        <v>1307902</v>
      </c>
    </row>
    <row r="101" spans="2:7" x14ac:dyDescent="0.25">
      <c r="B101" s="10"/>
      <c r="C101" s="10" t="s">
        <v>39</v>
      </c>
      <c r="D101" s="9">
        <v>1</v>
      </c>
      <c r="E101" s="9" t="s">
        <v>39</v>
      </c>
      <c r="F101" s="48" t="s">
        <v>2</v>
      </c>
      <c r="G101" s="49">
        <v>425000</v>
      </c>
    </row>
    <row r="102" spans="2:7" x14ac:dyDescent="0.25">
      <c r="B102" s="10"/>
      <c r="C102" s="10" t="s">
        <v>39</v>
      </c>
      <c r="D102" s="9">
        <v>2</v>
      </c>
      <c r="E102" s="9" t="s">
        <v>39</v>
      </c>
      <c r="F102" s="48" t="s">
        <v>11</v>
      </c>
      <c r="G102" s="49">
        <v>804000</v>
      </c>
    </row>
    <row r="103" spans="2:7" x14ac:dyDescent="0.25">
      <c r="B103" s="10"/>
      <c r="C103" s="10" t="s">
        <v>39</v>
      </c>
      <c r="D103" s="9">
        <v>3</v>
      </c>
      <c r="E103" s="9" t="s">
        <v>39</v>
      </c>
      <c r="F103" s="48" t="s">
        <v>12</v>
      </c>
      <c r="G103" s="49">
        <v>43902</v>
      </c>
    </row>
    <row r="104" spans="2:7" x14ac:dyDescent="0.25">
      <c r="B104" s="10"/>
      <c r="C104" s="10" t="s">
        <v>39</v>
      </c>
      <c r="D104" s="9">
        <v>4</v>
      </c>
      <c r="E104" s="9" t="s">
        <v>39</v>
      </c>
      <c r="F104" s="48" t="s">
        <v>13</v>
      </c>
      <c r="G104" s="49">
        <v>25000</v>
      </c>
    </row>
    <row r="105" spans="2:7" x14ac:dyDescent="0.25">
      <c r="B105" s="10"/>
      <c r="C105" s="10" t="s">
        <v>39</v>
      </c>
      <c r="D105" s="9">
        <v>6</v>
      </c>
      <c r="E105" s="9" t="s">
        <v>39</v>
      </c>
      <c r="F105" s="48" t="s">
        <v>28</v>
      </c>
      <c r="G105" s="49">
        <v>10000</v>
      </c>
    </row>
    <row r="106" spans="2:7" x14ac:dyDescent="0.25">
      <c r="B106" s="10"/>
      <c r="C106" s="10">
        <v>4</v>
      </c>
      <c r="D106" s="9"/>
      <c r="E106" s="9"/>
      <c r="F106" s="52" t="s">
        <v>82</v>
      </c>
      <c r="G106" s="12">
        <f>+G107</f>
        <v>75000</v>
      </c>
    </row>
    <row r="107" spans="2:7" x14ac:dyDescent="0.25">
      <c r="B107" s="10"/>
      <c r="C107" s="10" t="s">
        <v>39</v>
      </c>
      <c r="D107" s="9">
        <v>1</v>
      </c>
      <c r="E107" s="9" t="s">
        <v>39</v>
      </c>
      <c r="F107" s="48" t="s">
        <v>30</v>
      </c>
      <c r="G107" s="13">
        <v>75000</v>
      </c>
    </row>
    <row r="108" spans="2:7" x14ac:dyDescent="0.25">
      <c r="B108" s="10"/>
      <c r="C108" s="10">
        <v>5</v>
      </c>
      <c r="D108" s="9"/>
      <c r="E108" s="9"/>
      <c r="F108" s="52" t="s">
        <v>83</v>
      </c>
      <c r="G108" s="12">
        <f>SUM(G109:G110)</f>
        <v>110000</v>
      </c>
    </row>
    <row r="109" spans="2:7" x14ac:dyDescent="0.25">
      <c r="B109" s="10"/>
      <c r="C109" s="10" t="s">
        <v>39</v>
      </c>
      <c r="D109" s="9">
        <v>3</v>
      </c>
      <c r="E109" s="9" t="s">
        <v>39</v>
      </c>
      <c r="F109" s="48" t="s">
        <v>46</v>
      </c>
      <c r="G109" s="49">
        <v>80000</v>
      </c>
    </row>
    <row r="110" spans="2:7" x14ac:dyDescent="0.25">
      <c r="B110" s="10"/>
      <c r="C110" s="10" t="s">
        <v>39</v>
      </c>
      <c r="D110" s="9">
        <v>5</v>
      </c>
      <c r="E110" s="9" t="s">
        <v>39</v>
      </c>
      <c r="F110" s="48" t="s">
        <v>47</v>
      </c>
      <c r="G110" s="49">
        <v>30000</v>
      </c>
    </row>
    <row r="111" spans="2:7" x14ac:dyDescent="0.25">
      <c r="B111" s="10"/>
      <c r="C111" s="10">
        <v>6</v>
      </c>
      <c r="D111" s="9"/>
      <c r="E111" s="9"/>
      <c r="F111" s="52" t="s">
        <v>84</v>
      </c>
      <c r="G111" s="12">
        <f>SUM(G112:G113)</f>
        <v>65000</v>
      </c>
    </row>
    <row r="112" spans="2:7" hidden="1" x14ac:dyDescent="0.25">
      <c r="B112" s="10"/>
      <c r="C112" s="10" t="s">
        <v>39</v>
      </c>
      <c r="D112" s="9">
        <v>363</v>
      </c>
      <c r="E112" s="9">
        <v>363</v>
      </c>
      <c r="F112" s="48" t="s">
        <v>38</v>
      </c>
      <c r="G112" s="13">
        <v>0</v>
      </c>
    </row>
    <row r="113" spans="2:7" x14ac:dyDescent="0.25">
      <c r="B113" s="10"/>
      <c r="C113" s="10" t="s">
        <v>39</v>
      </c>
      <c r="D113" s="9">
        <v>3</v>
      </c>
      <c r="E113" s="9" t="s">
        <v>39</v>
      </c>
      <c r="F113" s="48" t="s">
        <v>48</v>
      </c>
      <c r="G113" s="49">
        <v>65000</v>
      </c>
    </row>
    <row r="114" spans="2:7" ht="26.4" x14ac:dyDescent="0.25">
      <c r="B114" s="10"/>
      <c r="C114" s="10">
        <v>7</v>
      </c>
      <c r="D114" s="10"/>
      <c r="E114" s="10"/>
      <c r="F114" s="52" t="s">
        <v>85</v>
      </c>
      <c r="G114" s="12">
        <f>+G115+G118</f>
        <v>975000</v>
      </c>
    </row>
    <row r="115" spans="2:7" x14ac:dyDescent="0.25">
      <c r="B115" s="10"/>
      <c r="C115" s="10"/>
      <c r="D115" s="10">
        <v>1</v>
      </c>
      <c r="E115" s="10"/>
      <c r="F115" s="52" t="s">
        <v>125</v>
      </c>
      <c r="G115" s="12">
        <f>+G116+G117</f>
        <v>945000</v>
      </c>
    </row>
    <row r="116" spans="2:7" x14ac:dyDescent="0.25">
      <c r="B116" s="10"/>
      <c r="C116" s="10" t="s">
        <v>39</v>
      </c>
      <c r="D116" s="9" t="s">
        <v>39</v>
      </c>
      <c r="E116" s="9">
        <v>1</v>
      </c>
      <c r="F116" s="48" t="s">
        <v>110</v>
      </c>
      <c r="G116" s="49">
        <v>705000</v>
      </c>
    </row>
    <row r="117" spans="2:7" x14ac:dyDescent="0.25">
      <c r="B117" s="10"/>
      <c r="C117" s="10"/>
      <c r="D117" s="9"/>
      <c r="E117" s="9">
        <v>2</v>
      </c>
      <c r="F117" s="48" t="s">
        <v>109</v>
      </c>
      <c r="G117" s="49">
        <v>240000</v>
      </c>
    </row>
    <row r="118" spans="2:7" x14ac:dyDescent="0.25">
      <c r="B118" s="10"/>
      <c r="C118" s="10" t="s">
        <v>39</v>
      </c>
      <c r="D118" s="9">
        <v>2</v>
      </c>
      <c r="E118" s="9" t="s">
        <v>39</v>
      </c>
      <c r="F118" s="52" t="s">
        <v>29</v>
      </c>
      <c r="G118" s="57">
        <v>30000</v>
      </c>
    </row>
    <row r="119" spans="2:7" x14ac:dyDescent="0.25">
      <c r="B119" s="10"/>
      <c r="C119" s="10">
        <v>9</v>
      </c>
      <c r="D119" s="10"/>
      <c r="E119" s="10"/>
      <c r="F119" s="52" t="s">
        <v>86</v>
      </c>
      <c r="G119" s="12">
        <f>SUM(G120:G124)</f>
        <v>2355593.0499999998</v>
      </c>
    </row>
    <row r="120" spans="2:7" x14ac:dyDescent="0.25">
      <c r="B120" s="10"/>
      <c r="C120" s="9" t="s">
        <v>39</v>
      </c>
      <c r="D120" s="9">
        <v>1</v>
      </c>
      <c r="E120" s="9" t="s">
        <v>39</v>
      </c>
      <c r="F120" s="48" t="s">
        <v>31</v>
      </c>
      <c r="G120" s="59">
        <f>225000+3186</f>
        <v>228186</v>
      </c>
    </row>
    <row r="121" spans="2:7" x14ac:dyDescent="0.25">
      <c r="B121" s="10"/>
      <c r="C121" s="9" t="s">
        <v>39</v>
      </c>
      <c r="D121" s="9">
        <v>2</v>
      </c>
      <c r="E121" s="9" t="s">
        <v>39</v>
      </c>
      <c r="F121" s="48" t="s">
        <v>87</v>
      </c>
      <c r="G121" s="59">
        <f>1650000+43155.05</f>
        <v>1693155.05</v>
      </c>
    </row>
    <row r="122" spans="2:7" x14ac:dyDescent="0.25">
      <c r="B122" s="10"/>
      <c r="C122" s="9" t="s">
        <v>39</v>
      </c>
      <c r="D122" s="9">
        <v>5</v>
      </c>
      <c r="E122" s="9" t="s">
        <v>39</v>
      </c>
      <c r="F122" s="48" t="s">
        <v>14</v>
      </c>
      <c r="G122" s="59">
        <v>20000</v>
      </c>
    </row>
    <row r="123" spans="2:7" x14ac:dyDescent="0.25">
      <c r="B123" s="10"/>
      <c r="C123" s="9" t="s">
        <v>39</v>
      </c>
      <c r="D123" s="9">
        <v>6</v>
      </c>
      <c r="E123" s="9" t="s">
        <v>39</v>
      </c>
      <c r="F123" s="48" t="s">
        <v>15</v>
      </c>
      <c r="G123" s="59">
        <v>308252</v>
      </c>
    </row>
    <row r="124" spans="2:7" x14ac:dyDescent="0.25">
      <c r="B124" s="10"/>
      <c r="C124" s="9" t="s">
        <v>39</v>
      </c>
      <c r="D124" s="9">
        <v>9</v>
      </c>
      <c r="E124" s="9" t="s">
        <v>39</v>
      </c>
      <c r="F124" s="48" t="s">
        <v>88</v>
      </c>
      <c r="G124" s="59">
        <v>106000</v>
      </c>
    </row>
    <row r="125" spans="2:7" hidden="1" x14ac:dyDescent="0.25">
      <c r="B125" s="15"/>
      <c r="C125" s="15"/>
      <c r="D125" s="15"/>
      <c r="E125" s="15"/>
      <c r="F125" s="15"/>
      <c r="G125" s="13"/>
    </row>
    <row r="126" spans="2:7" x14ac:dyDescent="0.25">
      <c r="B126" s="10"/>
      <c r="C126" s="9"/>
      <c r="D126" s="9"/>
      <c r="E126" s="9"/>
      <c r="F126" s="15"/>
      <c r="G126" s="13"/>
    </row>
    <row r="127" spans="2:7" ht="30.75" customHeight="1" x14ac:dyDescent="0.25">
      <c r="B127" s="18">
        <v>4</v>
      </c>
      <c r="C127" s="7"/>
      <c r="D127" s="7"/>
      <c r="E127" s="7"/>
      <c r="F127" s="8" t="s">
        <v>56</v>
      </c>
      <c r="G127" s="24">
        <f>+G128</f>
        <v>0</v>
      </c>
    </row>
    <row r="128" spans="2:7" x14ac:dyDescent="0.25">
      <c r="B128" s="10"/>
      <c r="C128" s="10">
        <v>1</v>
      </c>
      <c r="D128" s="9"/>
      <c r="E128" s="9"/>
      <c r="F128" s="11" t="s">
        <v>89</v>
      </c>
      <c r="G128" s="12">
        <f>+G129+G130</f>
        <v>0</v>
      </c>
    </row>
    <row r="129" spans="2:7" x14ac:dyDescent="0.25">
      <c r="B129" s="10"/>
      <c r="C129" s="10" t="s">
        <v>39</v>
      </c>
      <c r="D129" s="9">
        <v>2</v>
      </c>
      <c r="E129" s="9" t="s">
        <v>39</v>
      </c>
      <c r="F129" s="14" t="s">
        <v>32</v>
      </c>
      <c r="G129" s="13">
        <v>0</v>
      </c>
    </row>
    <row r="130" spans="2:7" x14ac:dyDescent="0.25">
      <c r="B130" s="10"/>
      <c r="C130" s="9" t="s">
        <v>39</v>
      </c>
      <c r="D130" s="9">
        <v>4</v>
      </c>
      <c r="E130" s="9" t="s">
        <v>39</v>
      </c>
      <c r="F130" s="14" t="s">
        <v>33</v>
      </c>
      <c r="G130" s="13">
        <v>0</v>
      </c>
    </row>
    <row r="131" spans="2:7" x14ac:dyDescent="0.25">
      <c r="B131" s="10"/>
      <c r="C131" s="9"/>
      <c r="D131" s="9"/>
      <c r="E131" s="9"/>
      <c r="F131" s="15"/>
      <c r="G131" s="13"/>
    </row>
    <row r="132" spans="2:7" ht="30.75" customHeight="1" x14ac:dyDescent="0.25">
      <c r="B132" s="18">
        <v>6</v>
      </c>
      <c r="C132" s="16"/>
      <c r="D132" s="16"/>
      <c r="E132" s="16"/>
      <c r="F132" s="8" t="s">
        <v>90</v>
      </c>
      <c r="G132" s="24">
        <f>+G133+G138+G140+G142+G144+G146</f>
        <v>31147818.229999997</v>
      </c>
    </row>
    <row r="133" spans="2:7" x14ac:dyDescent="0.25">
      <c r="B133" s="10"/>
      <c r="C133" s="10">
        <v>1</v>
      </c>
      <c r="D133" s="10"/>
      <c r="E133" s="10"/>
      <c r="F133" s="11" t="s">
        <v>91</v>
      </c>
      <c r="G133" s="12">
        <f>SUM(G134:G137)</f>
        <v>6323000</v>
      </c>
    </row>
    <row r="134" spans="2:7" x14ac:dyDescent="0.25">
      <c r="B134" s="10"/>
      <c r="C134" s="9" t="s">
        <v>39</v>
      </c>
      <c r="D134" s="9">
        <v>1</v>
      </c>
      <c r="E134" s="9" t="s">
        <v>39</v>
      </c>
      <c r="F134" s="48" t="s">
        <v>37</v>
      </c>
      <c r="G134" s="17">
        <v>318000</v>
      </c>
    </row>
    <row r="135" spans="2:7" x14ac:dyDescent="0.25">
      <c r="B135" s="10"/>
      <c r="C135" s="9" t="s">
        <v>39</v>
      </c>
      <c r="D135" s="9">
        <v>3</v>
      </c>
      <c r="E135" s="9" t="s">
        <v>39</v>
      </c>
      <c r="F135" s="48" t="s">
        <v>126</v>
      </c>
      <c r="G135" s="17">
        <v>5600000</v>
      </c>
    </row>
    <row r="136" spans="2:7" x14ac:dyDescent="0.25">
      <c r="B136" s="10"/>
      <c r="C136" s="9"/>
      <c r="D136" s="9">
        <v>4</v>
      </c>
      <c r="E136" s="9" t="s">
        <v>39</v>
      </c>
      <c r="F136" s="68" t="s">
        <v>111</v>
      </c>
      <c r="G136" s="17">
        <v>225000</v>
      </c>
    </row>
    <row r="137" spans="2:7" x14ac:dyDescent="0.25">
      <c r="B137" s="10"/>
      <c r="C137" s="9"/>
      <c r="D137" s="9">
        <v>9</v>
      </c>
      <c r="E137" s="9"/>
      <c r="F137" s="68" t="s">
        <v>127</v>
      </c>
      <c r="G137" s="17">
        <v>180000</v>
      </c>
    </row>
    <row r="138" spans="2:7" hidden="1" x14ac:dyDescent="0.25">
      <c r="B138" s="10"/>
      <c r="C138" s="10">
        <v>62</v>
      </c>
      <c r="D138" s="10"/>
      <c r="E138" s="10"/>
      <c r="F138" s="52" t="s">
        <v>92</v>
      </c>
      <c r="G138" s="12">
        <f>+G139</f>
        <v>0</v>
      </c>
    </row>
    <row r="139" spans="2:7" hidden="1" x14ac:dyDescent="0.25">
      <c r="B139" s="10"/>
      <c r="C139" s="9" t="s">
        <v>39</v>
      </c>
      <c r="D139" s="9">
        <v>624</v>
      </c>
      <c r="E139" s="9">
        <v>624</v>
      </c>
      <c r="F139" s="48" t="s">
        <v>49</v>
      </c>
      <c r="G139" s="17">
        <v>0</v>
      </c>
    </row>
    <row r="140" spans="2:7" ht="26.4" x14ac:dyDescent="0.25">
      <c r="B140" s="10"/>
      <c r="C140" s="10">
        <v>64</v>
      </c>
      <c r="D140" s="9"/>
      <c r="E140" s="9"/>
      <c r="F140" s="52" t="s">
        <v>93</v>
      </c>
      <c r="G140" s="12">
        <f>+G141</f>
        <v>1559507.72</v>
      </c>
    </row>
    <row r="141" spans="2:7" x14ac:dyDescent="0.25">
      <c r="B141" s="10"/>
      <c r="C141" s="9" t="s">
        <v>39</v>
      </c>
      <c r="D141" s="9">
        <v>641</v>
      </c>
      <c r="E141" s="9">
        <v>641</v>
      </c>
      <c r="F141" s="48" t="s">
        <v>94</v>
      </c>
      <c r="G141" s="17">
        <v>1559507.72</v>
      </c>
    </row>
    <row r="142" spans="2:7" x14ac:dyDescent="0.25">
      <c r="B142" s="10"/>
      <c r="C142" s="10">
        <v>5</v>
      </c>
      <c r="D142" s="9" t="s">
        <v>39</v>
      </c>
      <c r="E142" s="9" t="s">
        <v>39</v>
      </c>
      <c r="F142" s="52" t="s">
        <v>95</v>
      </c>
      <c r="G142" s="12">
        <f>+G143</f>
        <v>120000</v>
      </c>
    </row>
    <row r="143" spans="2:7" x14ac:dyDescent="0.25">
      <c r="B143" s="10"/>
      <c r="C143" s="9" t="s">
        <v>39</v>
      </c>
      <c r="D143" s="9">
        <v>5</v>
      </c>
      <c r="E143" s="9" t="s">
        <v>39</v>
      </c>
      <c r="F143" s="48" t="s">
        <v>96</v>
      </c>
      <c r="G143" s="59">
        <v>120000</v>
      </c>
    </row>
    <row r="144" spans="2:7" x14ac:dyDescent="0.25">
      <c r="B144" s="10"/>
      <c r="C144" s="10">
        <v>8</v>
      </c>
      <c r="D144" s="9"/>
      <c r="E144" s="9"/>
      <c r="F144" s="52" t="s">
        <v>98</v>
      </c>
      <c r="G144" s="12">
        <f>+G145</f>
        <v>23145310.509999998</v>
      </c>
    </row>
    <row r="145" spans="2:7" x14ac:dyDescent="0.25">
      <c r="B145" s="10"/>
      <c r="C145" s="10" t="s">
        <v>39</v>
      </c>
      <c r="D145" s="9">
        <v>3</v>
      </c>
      <c r="E145" s="9" t="s">
        <v>39</v>
      </c>
      <c r="F145" s="48" t="s">
        <v>97</v>
      </c>
      <c r="G145" s="59">
        <f>4715965+7259035+11170310.51</f>
        <v>23145310.509999998</v>
      </c>
    </row>
    <row r="146" spans="2:7" hidden="1" x14ac:dyDescent="0.25">
      <c r="B146" s="10"/>
      <c r="C146" s="10">
        <v>69</v>
      </c>
      <c r="D146" s="10"/>
      <c r="E146" s="10"/>
      <c r="F146" s="52" t="s">
        <v>99</v>
      </c>
      <c r="G146" s="12">
        <f>+G147</f>
        <v>0</v>
      </c>
    </row>
    <row r="147" spans="2:7" hidden="1" x14ac:dyDescent="0.25">
      <c r="B147" s="10"/>
      <c r="C147" s="10" t="s">
        <v>39</v>
      </c>
      <c r="D147" s="9">
        <v>692</v>
      </c>
      <c r="E147" s="9">
        <v>692</v>
      </c>
      <c r="F147" s="14" t="s">
        <v>100</v>
      </c>
      <c r="G147" s="13">
        <v>0</v>
      </c>
    </row>
    <row r="149" spans="2:7" x14ac:dyDescent="0.25">
      <c r="B149" s="19"/>
      <c r="C149" s="20" t="s">
        <v>39</v>
      </c>
      <c r="D149" s="21"/>
      <c r="E149" s="21"/>
      <c r="F149" s="21"/>
      <c r="G149" s="22" t="s">
        <v>39</v>
      </c>
    </row>
    <row r="150" spans="2:7" x14ac:dyDescent="0.25">
      <c r="B150" s="1"/>
      <c r="C150" s="1"/>
      <c r="D150" s="1"/>
      <c r="E150" s="1"/>
      <c r="F150" s="1"/>
      <c r="G150" s="23"/>
    </row>
  </sheetData>
  <mergeCells count="5">
    <mergeCell ref="B12:G12"/>
    <mergeCell ref="B14:G14"/>
    <mergeCell ref="F17:F20"/>
    <mergeCell ref="B17:E19"/>
    <mergeCell ref="G17:G1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F30"/>
  <sheetViews>
    <sheetView topLeftCell="B7" workbookViewId="0">
      <selection activeCell="D13" sqref="D13"/>
    </sheetView>
  </sheetViews>
  <sheetFormatPr defaultColWidth="9.109375" defaultRowHeight="13.2" x14ac:dyDescent="0.25"/>
  <cols>
    <col min="3" max="3" width="58.6640625" customWidth="1"/>
    <col min="4" max="5" width="27.33203125" customWidth="1"/>
  </cols>
  <sheetData>
    <row r="10" spans="1:6" s="2" customFormat="1" ht="23.25" customHeight="1" x14ac:dyDescent="0.3">
      <c r="A10" s="4"/>
      <c r="B10" s="69"/>
      <c r="C10" s="90" t="s">
        <v>133</v>
      </c>
      <c r="D10" s="90"/>
      <c r="E10" s="90"/>
      <c r="F10" s="5"/>
    </row>
    <row r="11" spans="1:6" ht="9" customHeight="1" x14ac:dyDescent="0.3">
      <c r="C11" s="4"/>
    </row>
    <row r="12" spans="1:6" ht="15.6" x14ac:dyDescent="0.25">
      <c r="B12" s="95" t="s">
        <v>129</v>
      </c>
      <c r="C12" s="95"/>
      <c r="D12" s="95"/>
      <c r="E12" s="95"/>
      <c r="F12" s="34"/>
    </row>
    <row r="13" spans="1:6" ht="10.5" customHeight="1" x14ac:dyDescent="0.3">
      <c r="B13" s="6"/>
      <c r="C13" s="6"/>
      <c r="D13" s="6"/>
      <c r="E13" s="6"/>
      <c r="F13" s="6"/>
    </row>
    <row r="14" spans="1:6" x14ac:dyDescent="0.25">
      <c r="B14" s="74" t="s">
        <v>54</v>
      </c>
      <c r="C14" s="74"/>
      <c r="D14" s="74"/>
      <c r="E14" s="74"/>
      <c r="F14" s="74"/>
    </row>
    <row r="17" spans="2:5" ht="14.4" thickBot="1" x14ac:dyDescent="0.3">
      <c r="B17" s="94" t="s">
        <v>57</v>
      </c>
      <c r="C17" s="94"/>
      <c r="D17" s="94"/>
      <c r="E17" s="94"/>
    </row>
    <row r="18" spans="2:5" ht="12.75" customHeight="1" x14ac:dyDescent="0.25">
      <c r="B18" s="96"/>
      <c r="C18" s="75" t="s">
        <v>53</v>
      </c>
      <c r="D18" s="91" t="s">
        <v>58</v>
      </c>
      <c r="E18" s="91" t="s">
        <v>59</v>
      </c>
    </row>
    <row r="19" spans="2:5" ht="12.75" customHeight="1" x14ac:dyDescent="0.25">
      <c r="B19" s="97"/>
      <c r="C19" s="76"/>
      <c r="D19" s="92"/>
      <c r="E19" s="92"/>
    </row>
    <row r="20" spans="2:5" ht="8.25" customHeight="1" x14ac:dyDescent="0.25">
      <c r="B20" s="97"/>
      <c r="C20" s="76"/>
      <c r="D20" s="92"/>
      <c r="E20" s="92"/>
    </row>
    <row r="21" spans="2:5" ht="35.25" hidden="1" customHeight="1" x14ac:dyDescent="0.25">
      <c r="B21" s="98"/>
      <c r="C21" s="77"/>
      <c r="D21" s="93"/>
      <c r="E21" s="93"/>
    </row>
    <row r="22" spans="2:5" ht="24" customHeight="1" x14ac:dyDescent="0.25">
      <c r="B22" s="36">
        <v>2.1</v>
      </c>
      <c r="C22" s="37" t="str">
        <f>+'Presentacion pagina'!F21</f>
        <v>REMUNERACIONES Y CONTRIBUCIONES</v>
      </c>
      <c r="D22" s="38">
        <f>+'Presentacion pagina'!G21</f>
        <v>155324550.00017935</v>
      </c>
      <c r="E22" s="39">
        <f>+D22/D28</f>
        <v>0.61662372217095318</v>
      </c>
    </row>
    <row r="23" spans="2:5" ht="26.25" customHeight="1" x14ac:dyDescent="0.25">
      <c r="B23" s="36">
        <v>2.2000000000000002</v>
      </c>
      <c r="C23" s="37" t="str">
        <f>+'Presentacion pagina'!F45</f>
        <v xml:space="preserve">CONTRATACION DE SERVICIOS </v>
      </c>
      <c r="D23" s="40">
        <f>+'Presentacion pagina'!G45</f>
        <v>59919327.280000001</v>
      </c>
      <c r="E23" s="41">
        <f>+D23/D28</f>
        <v>0.23787404256011349</v>
      </c>
    </row>
    <row r="24" spans="2:5" ht="28.5" customHeight="1" x14ac:dyDescent="0.25">
      <c r="B24" s="36">
        <v>2.2999999999999998</v>
      </c>
      <c r="C24" s="37" t="str">
        <f>+'Presentacion pagina'!F94</f>
        <v>MATERIALES Y SUMINISTROS</v>
      </c>
      <c r="D24" s="40">
        <f>+'Presentacion pagina'!G94</f>
        <v>5503495.0499999998</v>
      </c>
      <c r="E24" s="41">
        <f>+D24/D28</f>
        <v>2.184835303032584E-2</v>
      </c>
    </row>
    <row r="25" spans="2:5" ht="30.75" customHeight="1" x14ac:dyDescent="0.25">
      <c r="B25" s="36">
        <v>2.4</v>
      </c>
      <c r="C25" s="37" t="str">
        <f>+'Presentacion pagina'!F127</f>
        <v>TRANSFERENCIAS CORRIENTES</v>
      </c>
      <c r="D25" s="40">
        <f>+'Presentacion pagina'!G127</f>
        <v>0</v>
      </c>
      <c r="E25" s="41">
        <f>+D25/D28</f>
        <v>0</v>
      </c>
    </row>
    <row r="26" spans="2:5" ht="30.75" customHeight="1" thickBot="1" x14ac:dyDescent="0.3">
      <c r="B26" s="42">
        <v>2.6</v>
      </c>
      <c r="C26" s="43" t="str">
        <f>+'Presentacion pagina'!F132</f>
        <v>BIENES MUEBLES, INMUEBLES E INTANGIBLES</v>
      </c>
      <c r="D26" s="44">
        <f>+'Presentacion pagina'!G132</f>
        <v>31147818.229999997</v>
      </c>
      <c r="E26" s="45">
        <f>+D26/D28</f>
        <v>0.12365388223860743</v>
      </c>
    </row>
    <row r="27" spans="2:5" hidden="1" x14ac:dyDescent="0.25">
      <c r="B27" s="28">
        <v>1</v>
      </c>
      <c r="C27" s="29" t="s">
        <v>34</v>
      </c>
      <c r="D27" s="30">
        <v>0</v>
      </c>
      <c r="E27" s="30">
        <v>0</v>
      </c>
    </row>
    <row r="28" spans="2:5" ht="29.25" customHeight="1" thickBot="1" x14ac:dyDescent="0.3">
      <c r="B28" s="31" t="s">
        <v>39</v>
      </c>
      <c r="C28" s="35" t="s">
        <v>35</v>
      </c>
      <c r="D28" s="32">
        <f>SUM(D22:D27)</f>
        <v>251895190.56017935</v>
      </c>
      <c r="E28" s="33">
        <f>SUM(E22:E27)</f>
        <v>0.99999999999999989</v>
      </c>
    </row>
    <row r="29" spans="2:5" x14ac:dyDescent="0.25">
      <c r="B29" s="21"/>
      <c r="C29" s="21"/>
      <c r="D29" s="22" t="s">
        <v>39</v>
      </c>
      <c r="E29" s="22" t="s">
        <v>39</v>
      </c>
    </row>
    <row r="30" spans="2:5" x14ac:dyDescent="0.25">
      <c r="B30" s="1"/>
      <c r="C30" s="1"/>
      <c r="D30" s="23"/>
      <c r="E30" s="23"/>
    </row>
  </sheetData>
  <mergeCells count="8">
    <mergeCell ref="C10:E10"/>
    <mergeCell ref="E18:E21"/>
    <mergeCell ref="B14:F14"/>
    <mergeCell ref="B17:E17"/>
    <mergeCell ref="B12:E12"/>
    <mergeCell ref="C18:C21"/>
    <mergeCell ref="B18:B21"/>
    <mergeCell ref="D18:D2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F30"/>
  <sheetViews>
    <sheetView topLeftCell="A4" workbookViewId="0">
      <selection activeCell="B14" sqref="B14:E14"/>
    </sheetView>
  </sheetViews>
  <sheetFormatPr defaultColWidth="9.109375" defaultRowHeight="13.2" x14ac:dyDescent="0.25"/>
  <cols>
    <col min="3" max="3" width="47.88671875" customWidth="1"/>
    <col min="4" max="4" width="23.5546875" customWidth="1"/>
  </cols>
  <sheetData>
    <row r="10" spans="1:6" s="2" customFormat="1" ht="23.25" customHeight="1" x14ac:dyDescent="0.3">
      <c r="A10" s="4"/>
      <c r="B10" s="90" t="s">
        <v>132</v>
      </c>
      <c r="C10" s="90"/>
      <c r="D10" s="90"/>
      <c r="E10" s="90"/>
      <c r="F10" s="5"/>
    </row>
    <row r="11" spans="1:6" ht="9" customHeight="1" x14ac:dyDescent="0.3">
      <c r="C11" s="4"/>
    </row>
    <row r="12" spans="1:6" ht="15.6" x14ac:dyDescent="0.25">
      <c r="B12" s="95" t="s">
        <v>129</v>
      </c>
      <c r="C12" s="95"/>
      <c r="D12" s="95"/>
      <c r="E12" s="95"/>
      <c r="F12" s="34"/>
    </row>
    <row r="13" spans="1:6" ht="10.5" customHeight="1" x14ac:dyDescent="0.3">
      <c r="B13" s="6"/>
      <c r="C13" s="6"/>
      <c r="D13" s="6"/>
      <c r="E13" s="6"/>
      <c r="F13" s="6"/>
    </row>
    <row r="14" spans="1:6" x14ac:dyDescent="0.25">
      <c r="B14" s="74" t="s">
        <v>54</v>
      </c>
      <c r="C14" s="74"/>
      <c r="D14" s="74"/>
      <c r="E14" s="74"/>
      <c r="F14" s="72"/>
    </row>
    <row r="17" spans="2:5" ht="14.4" thickBot="1" x14ac:dyDescent="0.3">
      <c r="B17" s="94" t="s">
        <v>62</v>
      </c>
      <c r="C17" s="94"/>
      <c r="D17" s="94"/>
      <c r="E17" s="94"/>
    </row>
    <row r="18" spans="2:5" ht="12.75" customHeight="1" x14ac:dyDescent="0.25">
      <c r="B18" s="96"/>
      <c r="C18" s="75" t="s">
        <v>53</v>
      </c>
      <c r="D18" s="91" t="s">
        <v>58</v>
      </c>
      <c r="E18" s="91" t="s">
        <v>59</v>
      </c>
    </row>
    <row r="19" spans="2:5" ht="12.75" customHeight="1" x14ac:dyDescent="0.25">
      <c r="B19" s="97"/>
      <c r="C19" s="76"/>
      <c r="D19" s="92"/>
      <c r="E19" s="92"/>
    </row>
    <row r="20" spans="2:5" ht="8.25" customHeight="1" x14ac:dyDescent="0.25">
      <c r="B20" s="97"/>
      <c r="C20" s="76"/>
      <c r="D20" s="92"/>
      <c r="E20" s="92"/>
    </row>
    <row r="21" spans="2:5" ht="35.25" hidden="1" customHeight="1" x14ac:dyDescent="0.25">
      <c r="B21" s="98"/>
      <c r="C21" s="77"/>
      <c r="D21" s="93"/>
      <c r="E21" s="93"/>
    </row>
    <row r="22" spans="2:5" ht="24" customHeight="1" x14ac:dyDescent="0.25">
      <c r="B22" s="36">
        <v>2.1</v>
      </c>
      <c r="C22" s="37" t="str">
        <f>+'Resumen por objeto del gasto'!C22</f>
        <v>REMUNERACIONES Y CONTRIBUCIONES</v>
      </c>
      <c r="D22" s="38">
        <f>+'Resumen por objeto del gasto'!D22/12</f>
        <v>12943712.500014946</v>
      </c>
      <c r="E22" s="39">
        <f>+D22/D28</f>
        <v>0.61662372217095329</v>
      </c>
    </row>
    <row r="23" spans="2:5" ht="26.25" customHeight="1" x14ac:dyDescent="0.25">
      <c r="B23" s="36">
        <v>2.2000000000000002</v>
      </c>
      <c r="C23" s="37" t="str">
        <f>+'Resumen por objeto del gasto'!C23</f>
        <v xml:space="preserve">CONTRATACION DE SERVICIOS </v>
      </c>
      <c r="D23" s="40">
        <f>+'Resumen por objeto del gasto'!D23/12</f>
        <v>4993277.2733333334</v>
      </c>
      <c r="E23" s="41">
        <f>+D23/D28</f>
        <v>0.23787404256011349</v>
      </c>
    </row>
    <row r="24" spans="2:5" ht="28.5" customHeight="1" x14ac:dyDescent="0.25">
      <c r="B24" s="36">
        <v>2.2999999999999998</v>
      </c>
      <c r="C24" s="37" t="str">
        <f>+'Resumen por objeto del gasto'!C24</f>
        <v>MATERIALES Y SUMINISTROS</v>
      </c>
      <c r="D24" s="40">
        <f>+'Resumen por objeto del gasto'!D24/12</f>
        <v>458624.58749999997</v>
      </c>
      <c r="E24" s="41">
        <f>+D24/D28</f>
        <v>2.184835303032584E-2</v>
      </c>
    </row>
    <row r="25" spans="2:5" ht="30.75" customHeight="1" x14ac:dyDescent="0.25">
      <c r="B25" s="36">
        <v>2.4</v>
      </c>
      <c r="C25" s="37" t="str">
        <f>+'Resumen por objeto del gasto'!C25</f>
        <v>TRANSFERENCIAS CORRIENTES</v>
      </c>
      <c r="D25" s="40">
        <f>+'Resumen por objeto del gasto'!D25/12</f>
        <v>0</v>
      </c>
      <c r="E25" s="41">
        <f>+D25/D28</f>
        <v>0</v>
      </c>
    </row>
    <row r="26" spans="2:5" ht="30.75" customHeight="1" thickBot="1" x14ac:dyDescent="0.3">
      <c r="B26" s="42">
        <v>2.6</v>
      </c>
      <c r="C26" s="43" t="str">
        <f>+'Resumen por objeto del gasto'!C26</f>
        <v>BIENES MUEBLES, INMUEBLES E INTANGIBLES</v>
      </c>
      <c r="D26" s="44">
        <f>+'Resumen por objeto del gasto'!D26/12</f>
        <v>2595651.5191666665</v>
      </c>
      <c r="E26" s="45">
        <f>+D26/D28</f>
        <v>0.12365388223860745</v>
      </c>
    </row>
    <row r="27" spans="2:5" ht="13.8" hidden="1" thickBot="1" x14ac:dyDescent="0.3">
      <c r="B27" s="28">
        <v>1</v>
      </c>
      <c r="C27" s="29" t="s">
        <v>34</v>
      </c>
      <c r="D27" s="30">
        <v>0</v>
      </c>
      <c r="E27" s="30">
        <v>0</v>
      </c>
    </row>
    <row r="28" spans="2:5" ht="29.25" customHeight="1" thickBot="1" x14ac:dyDescent="0.3">
      <c r="B28" s="31" t="s">
        <v>39</v>
      </c>
      <c r="C28" s="35" t="s">
        <v>35</v>
      </c>
      <c r="D28" s="32">
        <f>SUM(D22:D27)</f>
        <v>20991265.880014945</v>
      </c>
      <c r="E28" s="33">
        <f>SUM(E22:E27)</f>
        <v>1</v>
      </c>
    </row>
    <row r="29" spans="2:5" x14ac:dyDescent="0.25">
      <c r="B29" s="21"/>
      <c r="C29" s="21"/>
      <c r="D29" s="22" t="s">
        <v>39</v>
      </c>
      <c r="E29" s="22" t="s">
        <v>39</v>
      </c>
    </row>
    <row r="30" spans="2:5" x14ac:dyDescent="0.25">
      <c r="B30" s="1"/>
      <c r="C30" s="1"/>
      <c r="D30" s="23"/>
      <c r="E30" s="23"/>
    </row>
  </sheetData>
  <mergeCells count="8">
    <mergeCell ref="B10:E10"/>
    <mergeCell ref="B14:E14"/>
    <mergeCell ref="B12:E12"/>
    <mergeCell ref="B17:E17"/>
    <mergeCell ref="B18:B21"/>
    <mergeCell ref="C18:C21"/>
    <mergeCell ref="D18:D21"/>
    <mergeCell ref="E18:E2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Presentacion pagina</vt:lpstr>
      <vt:lpstr>Resumen por objeto del gasto</vt:lpstr>
      <vt:lpstr>Resumen por mes</vt:lpstr>
    </vt:vector>
  </TitlesOfParts>
  <Company>CERSS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Fernando_Jimenez</dc:creator>
  <cp:lastModifiedBy>Jay</cp:lastModifiedBy>
  <cp:lastPrinted>2013-08-29T15:34:22Z</cp:lastPrinted>
  <dcterms:created xsi:type="dcterms:W3CDTF">2003-01-02T13:54:13Z</dcterms:created>
  <dcterms:modified xsi:type="dcterms:W3CDTF">2016-06-02T16:58:35Z</dcterms:modified>
</cp:coreProperties>
</file>