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_Mercedes\Desktop\"/>
    </mc:Choice>
  </mc:AlternateContent>
  <bookViews>
    <workbookView xWindow="0" yWindow="0" windowWidth="20490" windowHeight="9045" firstSheet="1" activeTab="1"/>
  </bookViews>
  <sheets>
    <sheet name="ALIMENTACION" sheetId="1" state="hidden" r:id="rId1"/>
    <sheet name="TRANSPARENCIA" sheetId="3" r:id="rId2"/>
    <sheet name="DATA VALIDATION" sheetId="2" state="hidden" r:id="rId3"/>
    <sheet name="SGC" sheetId="8" state="hidden" r:id="rId4"/>
    <sheet name="SGC-2" sheetId="9" r:id="rId5"/>
    <sheet name="P-TRANSP." sheetId="7" state="hidden" r:id="rId6"/>
    <sheet name="PIVOT" sheetId="4" state="hidden" r:id="rId7"/>
  </sheets>
  <definedNames>
    <definedName name="_xlnm._FilterDatabase" localSheetId="0" hidden="1">ALIMENTACION!$A$8:$R$204</definedName>
    <definedName name="Meses">'DATA VALIDATION'!$B$21:$C$32</definedName>
    <definedName name="_xlnm.Print_Titles" localSheetId="0">ALIMENTACION!$1:$8</definedName>
    <definedName name="tiempo">'DATA VALIDATION'!$B$5:$C$7</definedName>
    <definedName name="Tiempo2">'DATA VALIDATION'!$B$5:$C$9</definedName>
  </definedNames>
  <calcPr calcId="152511"/>
  <pivotCaches>
    <pivotCache cacheId="29" r:id="rId8"/>
    <pivotCache cacheId="35" r:id="rId9"/>
    <pivotCache cacheId="41" r:id="rId10"/>
  </pivotCaches>
</workbook>
</file>

<file path=xl/calcChain.xml><?xml version="1.0" encoding="utf-8"?>
<calcChain xmlns="http://schemas.openxmlformats.org/spreadsheetml/2006/main">
  <c r="K297" i="1" l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8" i="1"/>
  <c r="L77" i="1"/>
  <c r="L64" i="1" l="1"/>
  <c r="M64" i="1" s="1"/>
  <c r="Q64" i="1"/>
  <c r="S64" i="1" s="1"/>
  <c r="M10" i="2" l="1"/>
  <c r="L10" i="2"/>
  <c r="K10" i="2"/>
  <c r="J10" i="2"/>
  <c r="I10" i="2"/>
  <c r="H10" i="2"/>
  <c r="G33" i="3" l="1"/>
  <c r="G32" i="3"/>
  <c r="G31" i="3"/>
  <c r="G30" i="3"/>
  <c r="G29" i="3"/>
  <c r="G28" i="3"/>
  <c r="G27" i="3"/>
  <c r="G26" i="3"/>
  <c r="H32" i="3"/>
  <c r="I32" i="3"/>
  <c r="J32" i="3"/>
  <c r="K32" i="3"/>
  <c r="L32" i="3"/>
  <c r="H33" i="3"/>
  <c r="I33" i="3"/>
  <c r="J33" i="3"/>
  <c r="K33" i="3"/>
  <c r="L33" i="3"/>
  <c r="I31" i="3"/>
  <c r="J31" i="3"/>
  <c r="K31" i="3"/>
  <c r="L31" i="3"/>
  <c r="H31" i="3"/>
  <c r="L27" i="3"/>
  <c r="L7" i="8"/>
  <c r="K4" i="8"/>
  <c r="G8" i="8"/>
  <c r="G11" i="8"/>
  <c r="C8" i="8"/>
  <c r="I4" i="8"/>
  <c r="L8" i="8"/>
  <c r="D11" i="8"/>
  <c r="E4" i="8"/>
  <c r="K7" i="8"/>
  <c r="N4" i="8"/>
  <c r="D8" i="8"/>
  <c r="L5" i="8"/>
  <c r="J5" i="8"/>
  <c r="M10" i="8"/>
  <c r="I5" i="8"/>
  <c r="C4" i="8"/>
  <c r="I11" i="8"/>
  <c r="F5" i="8"/>
  <c r="F4" i="8"/>
  <c r="E10" i="8"/>
  <c r="H4" i="8"/>
  <c r="M5" i="8"/>
  <c r="I10" i="8"/>
  <c r="M7" i="8"/>
  <c r="K10" i="8"/>
  <c r="M4" i="8"/>
  <c r="M8" i="8"/>
  <c r="J8" i="8"/>
  <c r="F11" i="8"/>
  <c r="K11" i="8"/>
  <c r="L4" i="8"/>
  <c r="L11" i="8"/>
  <c r="D4" i="8"/>
  <c r="D7" i="8"/>
  <c r="L10" i="8"/>
  <c r="H5" i="8"/>
  <c r="G7" i="8"/>
  <c r="J11" i="8"/>
  <c r="F8" i="8"/>
  <c r="E5" i="8"/>
  <c r="F10" i="8"/>
  <c r="K5" i="8"/>
  <c r="C5" i="8"/>
  <c r="D10" i="8"/>
  <c r="J7" i="8"/>
  <c r="M11" i="8"/>
  <c r="G4" i="8"/>
  <c r="F7" i="8"/>
  <c r="G10" i="8"/>
  <c r="N11" i="8"/>
  <c r="E11" i="8"/>
  <c r="J4" i="8"/>
  <c r="I8" i="8"/>
  <c r="D5" i="8"/>
  <c r="K8" i="8"/>
  <c r="H7" i="8"/>
  <c r="G5" i="8"/>
  <c r="C11" i="8"/>
  <c r="I7" i="8"/>
  <c r="N10" i="8"/>
  <c r="H10" i="8"/>
  <c r="E7" i="8"/>
  <c r="H8" i="8"/>
  <c r="N8" i="8"/>
  <c r="N7" i="8"/>
  <c r="E8" i="8"/>
  <c r="H11" i="8"/>
  <c r="C10" i="8"/>
  <c r="N5" i="8"/>
  <c r="J10" i="8"/>
  <c r="C7" i="8"/>
  <c r="C6" i="8" l="1"/>
  <c r="C9" i="8"/>
  <c r="C12" i="8"/>
  <c r="N12" i="8"/>
  <c r="F12" i="8"/>
  <c r="I9" i="8"/>
  <c r="L6" i="8"/>
  <c r="M12" i="8"/>
  <c r="H9" i="8"/>
  <c r="K6" i="8"/>
  <c r="L12" i="8"/>
  <c r="G9" i="8"/>
  <c r="J6" i="8"/>
  <c r="K12" i="8"/>
  <c r="N9" i="8"/>
  <c r="F9" i="8"/>
  <c r="I6" i="8"/>
  <c r="J12" i="8"/>
  <c r="M9" i="8"/>
  <c r="H6" i="8"/>
  <c r="I12" i="8"/>
  <c r="L9" i="8"/>
  <c r="G6" i="8"/>
  <c r="H12" i="8"/>
  <c r="K9" i="8"/>
  <c r="N6" i="8"/>
  <c r="F6" i="8"/>
  <c r="G12" i="8"/>
  <c r="J9" i="8"/>
  <c r="M6" i="8"/>
  <c r="E12" i="8"/>
  <c r="E6" i="8"/>
  <c r="E9" i="8"/>
  <c r="D12" i="8"/>
  <c r="D9" i="8"/>
  <c r="D6" i="8"/>
  <c r="S11" i="1" l="1"/>
  <c r="S13" i="1"/>
  <c r="S22" i="1"/>
  <c r="S24" i="1"/>
  <c r="S28" i="1"/>
  <c r="S32" i="1"/>
  <c r="S33" i="1"/>
  <c r="S35" i="1"/>
  <c r="L19" i="2"/>
  <c r="L26" i="2" s="1"/>
  <c r="B11" i="3" s="1"/>
  <c r="G41" i="1"/>
  <c r="O41" i="1" s="1"/>
  <c r="G42" i="1"/>
  <c r="O42" i="1" s="1"/>
  <c r="G43" i="1"/>
  <c r="O43" i="1" s="1"/>
  <c r="G44" i="1"/>
  <c r="O44" i="1" s="1"/>
  <c r="G45" i="1"/>
  <c r="O45" i="1" s="1"/>
  <c r="G46" i="1"/>
  <c r="O46" i="1" s="1"/>
  <c r="G47" i="1"/>
  <c r="O47" i="1" s="1"/>
  <c r="G48" i="1"/>
  <c r="O48" i="1" s="1"/>
  <c r="G49" i="1"/>
  <c r="O49" i="1" s="1"/>
  <c r="G50" i="1"/>
  <c r="O50" i="1" s="1"/>
  <c r="G51" i="1"/>
  <c r="O51" i="1" s="1"/>
  <c r="G52" i="1"/>
  <c r="O52" i="1" s="1"/>
  <c r="G53" i="1"/>
  <c r="O53" i="1" s="1"/>
  <c r="G54" i="1"/>
  <c r="O54" i="1" s="1"/>
  <c r="G55" i="1"/>
  <c r="O55" i="1" s="1"/>
  <c r="G56" i="1"/>
  <c r="O56" i="1" s="1"/>
  <c r="G57" i="1"/>
  <c r="O57" i="1" s="1"/>
  <c r="G58" i="1"/>
  <c r="O58" i="1" s="1"/>
  <c r="G59" i="1"/>
  <c r="O59" i="1" s="1"/>
  <c r="G60" i="1"/>
  <c r="O60" i="1" s="1"/>
  <c r="G61" i="1"/>
  <c r="O61" i="1" s="1"/>
  <c r="G62" i="1"/>
  <c r="O62" i="1" s="1"/>
  <c r="G63" i="1"/>
  <c r="O63" i="1" s="1"/>
  <c r="G64" i="1"/>
  <c r="O64" i="1" s="1"/>
  <c r="G65" i="1"/>
  <c r="O65" i="1" s="1"/>
  <c r="G66" i="1"/>
  <c r="O66" i="1" s="1"/>
  <c r="G67" i="1"/>
  <c r="O67" i="1" s="1"/>
  <c r="G68" i="1"/>
  <c r="O68" i="1" s="1"/>
  <c r="G69" i="1"/>
  <c r="O69" i="1" s="1"/>
  <c r="G70" i="1"/>
  <c r="O70" i="1" s="1"/>
  <c r="G71" i="1"/>
  <c r="O71" i="1" s="1"/>
  <c r="G72" i="1"/>
  <c r="O72" i="1" s="1"/>
  <c r="G73" i="1"/>
  <c r="O73" i="1" s="1"/>
  <c r="G74" i="1"/>
  <c r="O74" i="1" s="1"/>
  <c r="G75" i="1"/>
  <c r="O75" i="1" s="1"/>
  <c r="G76" i="1"/>
  <c r="O76" i="1" s="1"/>
  <c r="G77" i="1"/>
  <c r="O77" i="1" s="1"/>
  <c r="G78" i="1"/>
  <c r="O78" i="1" s="1"/>
  <c r="G79" i="1"/>
  <c r="O79" i="1" s="1"/>
  <c r="G80" i="1"/>
  <c r="O80" i="1" s="1"/>
  <c r="G81" i="1"/>
  <c r="O81" i="1" s="1"/>
  <c r="G82" i="1"/>
  <c r="O82" i="1" s="1"/>
  <c r="G83" i="1"/>
  <c r="O83" i="1" s="1"/>
  <c r="G84" i="1"/>
  <c r="O84" i="1" s="1"/>
  <c r="G85" i="1"/>
  <c r="O85" i="1" s="1"/>
  <c r="G86" i="1"/>
  <c r="O86" i="1" s="1"/>
  <c r="G87" i="1"/>
  <c r="O87" i="1" s="1"/>
  <c r="G88" i="1"/>
  <c r="O88" i="1" s="1"/>
  <c r="G89" i="1"/>
  <c r="O89" i="1" s="1"/>
  <c r="G90" i="1"/>
  <c r="O90" i="1" s="1"/>
  <c r="G91" i="1"/>
  <c r="O91" i="1" s="1"/>
  <c r="G92" i="1"/>
  <c r="O92" i="1" s="1"/>
  <c r="G93" i="1"/>
  <c r="O93" i="1" s="1"/>
  <c r="G94" i="1"/>
  <c r="O94" i="1" s="1"/>
  <c r="G95" i="1"/>
  <c r="O95" i="1" s="1"/>
  <c r="G96" i="1"/>
  <c r="O96" i="1" s="1"/>
  <c r="G97" i="1"/>
  <c r="O97" i="1" s="1"/>
  <c r="G98" i="1"/>
  <c r="O98" i="1" s="1"/>
  <c r="G99" i="1"/>
  <c r="O99" i="1" s="1"/>
  <c r="G100" i="1"/>
  <c r="O100" i="1" s="1"/>
  <c r="G101" i="1"/>
  <c r="O101" i="1" s="1"/>
  <c r="G102" i="1"/>
  <c r="O102" i="1" s="1"/>
  <c r="G103" i="1"/>
  <c r="O103" i="1" s="1"/>
  <c r="G104" i="1"/>
  <c r="O104" i="1" s="1"/>
  <c r="G105" i="1"/>
  <c r="O105" i="1" s="1"/>
  <c r="G106" i="1"/>
  <c r="O106" i="1" s="1"/>
  <c r="G107" i="1"/>
  <c r="O107" i="1" s="1"/>
  <c r="G108" i="1"/>
  <c r="O108" i="1" s="1"/>
  <c r="G109" i="1"/>
  <c r="O109" i="1" s="1"/>
  <c r="G110" i="1"/>
  <c r="O110" i="1" s="1"/>
  <c r="G111" i="1"/>
  <c r="O111" i="1" s="1"/>
  <c r="G112" i="1"/>
  <c r="O112" i="1" s="1"/>
  <c r="G113" i="1"/>
  <c r="O113" i="1" s="1"/>
  <c r="G114" i="1"/>
  <c r="O114" i="1" s="1"/>
  <c r="G115" i="1"/>
  <c r="O115" i="1" s="1"/>
  <c r="G116" i="1"/>
  <c r="O116" i="1" s="1"/>
  <c r="G117" i="1"/>
  <c r="O117" i="1" s="1"/>
  <c r="G118" i="1"/>
  <c r="O118" i="1" s="1"/>
  <c r="G119" i="1"/>
  <c r="O119" i="1" s="1"/>
  <c r="G120" i="1"/>
  <c r="O120" i="1" s="1"/>
  <c r="G121" i="1"/>
  <c r="O121" i="1" s="1"/>
  <c r="G122" i="1"/>
  <c r="O122" i="1" s="1"/>
  <c r="G123" i="1"/>
  <c r="O123" i="1" s="1"/>
  <c r="G124" i="1"/>
  <c r="O124" i="1" s="1"/>
  <c r="G125" i="1"/>
  <c r="O125" i="1" s="1"/>
  <c r="G126" i="1"/>
  <c r="O126" i="1" s="1"/>
  <c r="G127" i="1"/>
  <c r="O127" i="1" s="1"/>
  <c r="G128" i="1"/>
  <c r="O128" i="1" s="1"/>
  <c r="G129" i="1"/>
  <c r="O129" i="1" s="1"/>
  <c r="G130" i="1"/>
  <c r="O130" i="1" s="1"/>
  <c r="G131" i="1"/>
  <c r="O131" i="1" s="1"/>
  <c r="G132" i="1"/>
  <c r="O132" i="1" s="1"/>
  <c r="G133" i="1"/>
  <c r="O133" i="1" s="1"/>
  <c r="G134" i="1"/>
  <c r="O134" i="1" s="1"/>
  <c r="G135" i="1"/>
  <c r="O135" i="1" s="1"/>
  <c r="G136" i="1"/>
  <c r="O136" i="1" s="1"/>
  <c r="G137" i="1"/>
  <c r="O137" i="1" s="1"/>
  <c r="G138" i="1"/>
  <c r="O138" i="1" s="1"/>
  <c r="G139" i="1"/>
  <c r="O139" i="1" s="1"/>
  <c r="G140" i="1"/>
  <c r="O140" i="1" s="1"/>
  <c r="G141" i="1"/>
  <c r="O141" i="1" s="1"/>
  <c r="G142" i="1"/>
  <c r="O142" i="1" s="1"/>
  <c r="G143" i="1"/>
  <c r="O143" i="1" s="1"/>
  <c r="G144" i="1"/>
  <c r="O144" i="1" s="1"/>
  <c r="G145" i="1"/>
  <c r="O145" i="1" s="1"/>
  <c r="G146" i="1"/>
  <c r="O146" i="1" s="1"/>
  <c r="G147" i="1"/>
  <c r="O147" i="1" s="1"/>
  <c r="G148" i="1"/>
  <c r="O148" i="1" s="1"/>
  <c r="G149" i="1"/>
  <c r="O149" i="1" s="1"/>
  <c r="G150" i="1"/>
  <c r="O150" i="1" s="1"/>
  <c r="G151" i="1"/>
  <c r="O151" i="1" s="1"/>
  <c r="G152" i="1"/>
  <c r="O152" i="1" s="1"/>
  <c r="G153" i="1"/>
  <c r="O153" i="1" s="1"/>
  <c r="G154" i="1"/>
  <c r="O154" i="1" s="1"/>
  <c r="G155" i="1"/>
  <c r="O155" i="1" s="1"/>
  <c r="G156" i="1"/>
  <c r="O156" i="1" s="1"/>
  <c r="G157" i="1"/>
  <c r="O157" i="1" s="1"/>
  <c r="G158" i="1"/>
  <c r="O158" i="1" s="1"/>
  <c r="G159" i="1"/>
  <c r="O159" i="1" s="1"/>
  <c r="G160" i="1"/>
  <c r="O160" i="1" s="1"/>
  <c r="G161" i="1"/>
  <c r="O161" i="1" s="1"/>
  <c r="G162" i="1"/>
  <c r="O162" i="1" s="1"/>
  <c r="G163" i="1"/>
  <c r="O163" i="1" s="1"/>
  <c r="G164" i="1"/>
  <c r="O164" i="1" s="1"/>
  <c r="G165" i="1"/>
  <c r="O165" i="1" s="1"/>
  <c r="G166" i="1"/>
  <c r="O166" i="1" s="1"/>
  <c r="G167" i="1"/>
  <c r="O167" i="1" s="1"/>
  <c r="G168" i="1"/>
  <c r="O168" i="1" s="1"/>
  <c r="G169" i="1"/>
  <c r="O169" i="1" s="1"/>
  <c r="G170" i="1"/>
  <c r="O170" i="1" s="1"/>
  <c r="G171" i="1"/>
  <c r="O171" i="1" s="1"/>
  <c r="G172" i="1"/>
  <c r="O172" i="1" s="1"/>
  <c r="G173" i="1"/>
  <c r="O173" i="1" s="1"/>
  <c r="G174" i="1"/>
  <c r="O174" i="1" s="1"/>
  <c r="G175" i="1"/>
  <c r="O175" i="1" s="1"/>
  <c r="G176" i="1"/>
  <c r="O176" i="1" s="1"/>
  <c r="G177" i="1"/>
  <c r="O177" i="1" s="1"/>
  <c r="G178" i="1"/>
  <c r="O178" i="1" s="1"/>
  <c r="G179" i="1"/>
  <c r="O179" i="1" s="1"/>
  <c r="G180" i="1"/>
  <c r="O180" i="1" s="1"/>
  <c r="G181" i="1"/>
  <c r="O181" i="1" s="1"/>
  <c r="G182" i="1"/>
  <c r="O182" i="1" s="1"/>
  <c r="G183" i="1"/>
  <c r="O183" i="1" s="1"/>
  <c r="G184" i="1"/>
  <c r="O184" i="1" s="1"/>
  <c r="G185" i="1"/>
  <c r="O185" i="1" s="1"/>
  <c r="G186" i="1"/>
  <c r="O186" i="1" s="1"/>
  <c r="G187" i="1"/>
  <c r="O187" i="1" s="1"/>
  <c r="G188" i="1"/>
  <c r="O188" i="1" s="1"/>
  <c r="G189" i="1"/>
  <c r="O189" i="1" s="1"/>
  <c r="G190" i="1"/>
  <c r="O190" i="1" s="1"/>
  <c r="G191" i="1"/>
  <c r="O191" i="1" s="1"/>
  <c r="G192" i="1"/>
  <c r="O192" i="1" s="1"/>
  <c r="G193" i="1"/>
  <c r="O193" i="1" s="1"/>
  <c r="G194" i="1"/>
  <c r="O194" i="1" s="1"/>
  <c r="G195" i="1"/>
  <c r="O195" i="1" s="1"/>
  <c r="G196" i="1"/>
  <c r="O196" i="1" s="1"/>
  <c r="G197" i="1"/>
  <c r="O197" i="1" s="1"/>
  <c r="G198" i="1"/>
  <c r="O198" i="1" s="1"/>
  <c r="G199" i="1"/>
  <c r="O199" i="1" s="1"/>
  <c r="G200" i="1"/>
  <c r="O200" i="1" s="1"/>
  <c r="G201" i="1"/>
  <c r="O201" i="1" s="1"/>
  <c r="G202" i="1"/>
  <c r="O202" i="1" s="1"/>
  <c r="G203" i="1"/>
  <c r="O203" i="1" s="1"/>
  <c r="G204" i="1"/>
  <c r="O204" i="1" s="1"/>
  <c r="R64" i="1" l="1"/>
  <c r="I27" i="3"/>
  <c r="L27" i="2"/>
  <c r="B12" i="3" s="1"/>
  <c r="L21" i="2"/>
  <c r="B6" i="3" s="1"/>
  <c r="L32" i="2"/>
  <c r="L31" i="2"/>
  <c r="L29" i="2"/>
  <c r="B14" i="3" s="1"/>
  <c r="L25" i="2"/>
  <c r="B10" i="3" s="1"/>
  <c r="L24" i="2"/>
  <c r="B9" i="3" s="1"/>
  <c r="L23" i="2"/>
  <c r="B8" i="3" s="1"/>
  <c r="L22" i="2"/>
  <c r="B7" i="3" s="1"/>
  <c r="L30" i="2"/>
  <c r="L28" i="2"/>
  <c r="B13" i="3" s="1"/>
  <c r="C6" i="3"/>
  <c r="F6" i="3"/>
  <c r="E7" i="3"/>
  <c r="G6" i="3"/>
  <c r="D7" i="3"/>
  <c r="E14" i="3"/>
  <c r="E10" i="3"/>
  <c r="D6" i="3"/>
  <c r="E8" i="3"/>
  <c r="E6" i="3"/>
  <c r="E11" i="3"/>
  <c r="E12" i="3"/>
  <c r="B16" i="3" l="1"/>
  <c r="H8" i="2"/>
  <c r="B17" i="3"/>
  <c r="H9" i="2"/>
  <c r="B15" i="3"/>
  <c r="H7" i="2"/>
  <c r="J28" i="3"/>
  <c r="J30" i="3"/>
  <c r="I29" i="3"/>
  <c r="I28" i="3"/>
  <c r="K26" i="3"/>
  <c r="L26" i="3"/>
  <c r="K27" i="3"/>
  <c r="K30" i="3"/>
  <c r="I30" i="3"/>
  <c r="J29" i="3"/>
  <c r="I26" i="3"/>
  <c r="K29" i="3"/>
  <c r="J27" i="3"/>
  <c r="K28" i="3"/>
  <c r="J26" i="3"/>
  <c r="H27" i="3"/>
  <c r="H30" i="3"/>
  <c r="H29" i="3"/>
  <c r="H28" i="3"/>
  <c r="L30" i="3"/>
  <c r="H26" i="3"/>
  <c r="L29" i="3"/>
  <c r="L28" i="3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21" i="2"/>
  <c r="E9" i="3"/>
  <c r="E15" i="3"/>
  <c r="C7" i="3"/>
  <c r="G7" i="3"/>
  <c r="E17" i="3"/>
  <c r="F7" i="3"/>
  <c r="E13" i="3"/>
  <c r="K7" i="2" l="1"/>
  <c r="J7" i="2"/>
  <c r="M9" i="2"/>
  <c r="J9" i="2"/>
  <c r="I9" i="2"/>
  <c r="K9" i="2"/>
  <c r="M8" i="2"/>
  <c r="Q10" i="1"/>
  <c r="S10" i="1" s="1"/>
  <c r="Q11" i="1"/>
  <c r="Q12" i="1"/>
  <c r="S12" i="1" s="1"/>
  <c r="Q13" i="1"/>
  <c r="Q14" i="1"/>
  <c r="S14" i="1" s="1"/>
  <c r="Q15" i="1"/>
  <c r="S15" i="1" s="1"/>
  <c r="Q16" i="1"/>
  <c r="S16" i="1" s="1"/>
  <c r="Q17" i="1"/>
  <c r="S17" i="1" s="1"/>
  <c r="Q18" i="1"/>
  <c r="S18" i="1" s="1"/>
  <c r="Q19" i="1"/>
  <c r="S19" i="1" s="1"/>
  <c r="Q20" i="1"/>
  <c r="S20" i="1" s="1"/>
  <c r="Q21" i="1"/>
  <c r="S21" i="1" s="1"/>
  <c r="Q22" i="1"/>
  <c r="Q23" i="1"/>
  <c r="S23" i="1" s="1"/>
  <c r="Q24" i="1"/>
  <c r="Q25" i="1"/>
  <c r="S25" i="1" s="1"/>
  <c r="Q26" i="1"/>
  <c r="S26" i="1" s="1"/>
  <c r="Q27" i="1"/>
  <c r="S27" i="1" s="1"/>
  <c r="Q28" i="1"/>
  <c r="Q29" i="1"/>
  <c r="S29" i="1" s="1"/>
  <c r="Q30" i="1"/>
  <c r="S30" i="1" s="1"/>
  <c r="Q31" i="1"/>
  <c r="S31" i="1" s="1"/>
  <c r="Q32" i="1"/>
  <c r="Q33" i="1"/>
  <c r="Q34" i="1"/>
  <c r="S34" i="1" s="1"/>
  <c r="Q35" i="1"/>
  <c r="Q36" i="1"/>
  <c r="S36" i="1" s="1"/>
  <c r="Q37" i="1"/>
  <c r="S37" i="1" s="1"/>
  <c r="Q38" i="1"/>
  <c r="S38" i="1" s="1"/>
  <c r="Q39" i="1"/>
  <c r="S39" i="1" s="1"/>
  <c r="Q40" i="1"/>
  <c r="S40" i="1" s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5" i="1"/>
  <c r="S65" i="1" s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9" i="1"/>
  <c r="S9" i="1" s="1"/>
  <c r="E16" i="3"/>
  <c r="L8" i="2" l="1"/>
  <c r="G18" i="3"/>
  <c r="M7" i="2"/>
  <c r="F18" i="3"/>
  <c r="L7" i="2"/>
  <c r="L9" i="2"/>
  <c r="I8" i="2"/>
  <c r="I7" i="2"/>
  <c r="C18" i="3"/>
  <c r="D18" i="3"/>
  <c r="J8" i="2"/>
  <c r="E18" i="3"/>
  <c r="K8" i="2"/>
  <c r="S203" i="1"/>
  <c r="R203" i="1"/>
  <c r="S199" i="1"/>
  <c r="R199" i="1"/>
  <c r="S195" i="1"/>
  <c r="R195" i="1"/>
  <c r="S191" i="1"/>
  <c r="R191" i="1"/>
  <c r="S189" i="1"/>
  <c r="R189" i="1"/>
  <c r="S187" i="1"/>
  <c r="R187" i="1"/>
  <c r="S185" i="1"/>
  <c r="R185" i="1"/>
  <c r="S183" i="1"/>
  <c r="R183" i="1"/>
  <c r="S181" i="1"/>
  <c r="R181" i="1"/>
  <c r="S179" i="1"/>
  <c r="R179" i="1"/>
  <c r="S177" i="1"/>
  <c r="R177" i="1"/>
  <c r="S175" i="1"/>
  <c r="R175" i="1"/>
  <c r="S173" i="1"/>
  <c r="R173" i="1"/>
  <c r="S171" i="1"/>
  <c r="R171" i="1"/>
  <c r="S169" i="1"/>
  <c r="R169" i="1"/>
  <c r="S167" i="1"/>
  <c r="R167" i="1"/>
  <c r="S165" i="1"/>
  <c r="R165" i="1"/>
  <c r="S163" i="1"/>
  <c r="R163" i="1"/>
  <c r="S161" i="1"/>
  <c r="R161" i="1"/>
  <c r="S159" i="1"/>
  <c r="R159" i="1"/>
  <c r="S157" i="1"/>
  <c r="R157" i="1"/>
  <c r="S155" i="1"/>
  <c r="R155" i="1"/>
  <c r="S153" i="1"/>
  <c r="R153" i="1"/>
  <c r="S151" i="1"/>
  <c r="R151" i="1"/>
  <c r="S149" i="1"/>
  <c r="R149" i="1"/>
  <c r="S147" i="1"/>
  <c r="R147" i="1"/>
  <c r="S145" i="1"/>
  <c r="R145" i="1"/>
  <c r="S143" i="1"/>
  <c r="R143" i="1"/>
  <c r="S141" i="1"/>
  <c r="R141" i="1"/>
  <c r="S139" i="1"/>
  <c r="R139" i="1"/>
  <c r="S137" i="1"/>
  <c r="R137" i="1"/>
  <c r="S135" i="1"/>
  <c r="R135" i="1"/>
  <c r="S133" i="1"/>
  <c r="R133" i="1"/>
  <c r="S131" i="1"/>
  <c r="R131" i="1"/>
  <c r="S129" i="1"/>
  <c r="R129" i="1"/>
  <c r="S127" i="1"/>
  <c r="R127" i="1"/>
  <c r="S125" i="1"/>
  <c r="R125" i="1"/>
  <c r="S123" i="1"/>
  <c r="R123" i="1"/>
  <c r="S121" i="1"/>
  <c r="R121" i="1"/>
  <c r="S119" i="1"/>
  <c r="R119" i="1"/>
  <c r="S117" i="1"/>
  <c r="R117" i="1"/>
  <c r="S115" i="1"/>
  <c r="R115" i="1"/>
  <c r="S113" i="1"/>
  <c r="R113" i="1"/>
  <c r="S111" i="1"/>
  <c r="R111" i="1"/>
  <c r="S109" i="1"/>
  <c r="R109" i="1"/>
  <c r="S107" i="1"/>
  <c r="R107" i="1"/>
  <c r="S105" i="1"/>
  <c r="R105" i="1"/>
  <c r="S103" i="1"/>
  <c r="R103" i="1"/>
  <c r="S101" i="1"/>
  <c r="R101" i="1"/>
  <c r="S99" i="1"/>
  <c r="R99" i="1"/>
  <c r="S97" i="1"/>
  <c r="R97" i="1"/>
  <c r="S95" i="1"/>
  <c r="R95" i="1"/>
  <c r="S93" i="1"/>
  <c r="R93" i="1"/>
  <c r="S91" i="1"/>
  <c r="R91" i="1"/>
  <c r="S89" i="1"/>
  <c r="R89" i="1"/>
  <c r="S87" i="1"/>
  <c r="R87" i="1"/>
  <c r="S85" i="1"/>
  <c r="R85" i="1"/>
  <c r="S83" i="1"/>
  <c r="R83" i="1"/>
  <c r="S81" i="1"/>
  <c r="R81" i="1"/>
  <c r="S79" i="1"/>
  <c r="R79" i="1"/>
  <c r="S77" i="1"/>
  <c r="R77" i="1"/>
  <c r="S75" i="1"/>
  <c r="R75" i="1"/>
  <c r="S73" i="1"/>
  <c r="R73" i="1"/>
  <c r="S71" i="1"/>
  <c r="R71" i="1"/>
  <c r="S69" i="1"/>
  <c r="R69" i="1"/>
  <c r="S67" i="1"/>
  <c r="R67" i="1"/>
  <c r="R65" i="1"/>
  <c r="S63" i="1"/>
  <c r="R63" i="1"/>
  <c r="S61" i="1"/>
  <c r="R61" i="1"/>
  <c r="S201" i="1"/>
  <c r="R201" i="1"/>
  <c r="S197" i="1"/>
  <c r="R197" i="1"/>
  <c r="S193" i="1"/>
  <c r="R193" i="1"/>
  <c r="S204" i="1"/>
  <c r="R204" i="1"/>
  <c r="S202" i="1"/>
  <c r="R202" i="1"/>
  <c r="S200" i="1"/>
  <c r="R200" i="1"/>
  <c r="S198" i="1"/>
  <c r="R198" i="1"/>
  <c r="S196" i="1"/>
  <c r="R196" i="1"/>
  <c r="S194" i="1"/>
  <c r="R194" i="1"/>
  <c r="S192" i="1"/>
  <c r="R192" i="1"/>
  <c r="S190" i="1"/>
  <c r="R190" i="1"/>
  <c r="S188" i="1"/>
  <c r="R188" i="1"/>
  <c r="S186" i="1"/>
  <c r="R186" i="1"/>
  <c r="S184" i="1"/>
  <c r="R184" i="1"/>
  <c r="S182" i="1"/>
  <c r="R182" i="1"/>
  <c r="S180" i="1"/>
  <c r="R180" i="1"/>
  <c r="S178" i="1"/>
  <c r="R178" i="1"/>
  <c r="S176" i="1"/>
  <c r="R176" i="1"/>
  <c r="S174" i="1"/>
  <c r="R174" i="1"/>
  <c r="S172" i="1"/>
  <c r="R172" i="1"/>
  <c r="S170" i="1"/>
  <c r="R170" i="1"/>
  <c r="S168" i="1"/>
  <c r="R168" i="1"/>
  <c r="S166" i="1"/>
  <c r="R166" i="1"/>
  <c r="S164" i="1"/>
  <c r="R164" i="1"/>
  <c r="S162" i="1"/>
  <c r="R162" i="1"/>
  <c r="S160" i="1"/>
  <c r="R160" i="1"/>
  <c r="S158" i="1"/>
  <c r="R158" i="1"/>
  <c r="S156" i="1"/>
  <c r="R156" i="1"/>
  <c r="S154" i="1"/>
  <c r="R154" i="1"/>
  <c r="S152" i="1"/>
  <c r="R152" i="1"/>
  <c r="S150" i="1"/>
  <c r="R150" i="1"/>
  <c r="S148" i="1"/>
  <c r="R148" i="1"/>
  <c r="S146" i="1"/>
  <c r="R146" i="1"/>
  <c r="S144" i="1"/>
  <c r="R144" i="1"/>
  <c r="S142" i="1"/>
  <c r="R142" i="1"/>
  <c r="S140" i="1"/>
  <c r="R140" i="1"/>
  <c r="S138" i="1"/>
  <c r="R138" i="1"/>
  <c r="S136" i="1"/>
  <c r="R136" i="1"/>
  <c r="S134" i="1"/>
  <c r="R134" i="1"/>
  <c r="S132" i="1"/>
  <c r="R132" i="1"/>
  <c r="S130" i="1"/>
  <c r="R130" i="1"/>
  <c r="S128" i="1"/>
  <c r="R128" i="1"/>
  <c r="S126" i="1"/>
  <c r="R126" i="1"/>
  <c r="S124" i="1"/>
  <c r="R124" i="1"/>
  <c r="S122" i="1"/>
  <c r="R122" i="1"/>
  <c r="S120" i="1"/>
  <c r="R120" i="1"/>
  <c r="S118" i="1"/>
  <c r="R118" i="1"/>
  <c r="S116" i="1"/>
  <c r="R116" i="1"/>
  <c r="S114" i="1"/>
  <c r="R114" i="1"/>
  <c r="S112" i="1"/>
  <c r="R112" i="1"/>
  <c r="S110" i="1"/>
  <c r="R110" i="1"/>
  <c r="S108" i="1"/>
  <c r="R108" i="1"/>
  <c r="S106" i="1"/>
  <c r="R106" i="1"/>
  <c r="S104" i="1"/>
  <c r="R104" i="1"/>
  <c r="S102" i="1"/>
  <c r="R102" i="1"/>
  <c r="S100" i="1"/>
  <c r="R100" i="1"/>
  <c r="S98" i="1"/>
  <c r="R98" i="1"/>
  <c r="S96" i="1"/>
  <c r="R96" i="1"/>
  <c r="S94" i="1"/>
  <c r="R94" i="1"/>
  <c r="S92" i="1"/>
  <c r="R92" i="1"/>
  <c r="S90" i="1"/>
  <c r="R90" i="1"/>
  <c r="S88" i="1"/>
  <c r="R88" i="1"/>
  <c r="S86" i="1"/>
  <c r="R86" i="1"/>
  <c r="S84" i="1"/>
  <c r="R84" i="1"/>
  <c r="S82" i="1"/>
  <c r="R82" i="1"/>
  <c r="S80" i="1"/>
  <c r="R80" i="1"/>
  <c r="S78" i="1"/>
  <c r="R78" i="1"/>
  <c r="S76" i="1"/>
  <c r="R76" i="1"/>
  <c r="S74" i="1"/>
  <c r="R74" i="1"/>
  <c r="S72" i="1"/>
  <c r="R72" i="1"/>
  <c r="S70" i="1"/>
  <c r="R70" i="1"/>
  <c r="S68" i="1"/>
  <c r="R68" i="1"/>
  <c r="S66" i="1"/>
  <c r="R66" i="1"/>
  <c r="S62" i="1"/>
  <c r="R62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G40" i="1"/>
  <c r="O40" i="1" s="1"/>
  <c r="G39" i="1"/>
  <c r="O39" i="1" s="1"/>
  <c r="G38" i="1"/>
  <c r="O38" i="1" s="1"/>
  <c r="G37" i="1"/>
  <c r="O37" i="1" s="1"/>
  <c r="G36" i="1"/>
  <c r="O36" i="1" s="1"/>
  <c r="G35" i="1"/>
  <c r="O35" i="1" s="1"/>
  <c r="G34" i="1"/>
  <c r="O34" i="1" s="1"/>
  <c r="G33" i="1"/>
  <c r="O33" i="1" s="1"/>
  <c r="G32" i="1"/>
  <c r="O32" i="1" s="1"/>
  <c r="G31" i="1"/>
  <c r="O31" i="1" s="1"/>
  <c r="G30" i="1"/>
  <c r="O30" i="1" s="1"/>
  <c r="G29" i="1"/>
  <c r="O29" i="1" s="1"/>
  <c r="G28" i="1"/>
  <c r="O28" i="1" s="1"/>
  <c r="G27" i="1"/>
  <c r="O27" i="1" s="1"/>
  <c r="G26" i="1"/>
  <c r="O26" i="1" s="1"/>
  <c r="G25" i="1"/>
  <c r="O25" i="1" s="1"/>
  <c r="G24" i="1"/>
  <c r="O24" i="1" s="1"/>
  <c r="G23" i="1"/>
  <c r="O23" i="1" s="1"/>
  <c r="G22" i="1"/>
  <c r="O22" i="1" s="1"/>
  <c r="G21" i="1"/>
  <c r="O21" i="1" s="1"/>
  <c r="G20" i="1"/>
  <c r="O20" i="1" s="1"/>
  <c r="G19" i="1"/>
  <c r="O19" i="1" s="1"/>
  <c r="G18" i="1"/>
  <c r="O18" i="1" s="1"/>
  <c r="G17" i="1"/>
  <c r="O17" i="1" s="1"/>
  <c r="G16" i="1"/>
  <c r="O16" i="1" s="1"/>
  <c r="G15" i="1"/>
  <c r="O15" i="1" s="1"/>
  <c r="G14" i="1"/>
  <c r="O14" i="1" s="1"/>
  <c r="G12" i="1"/>
  <c r="O12" i="1" s="1"/>
  <c r="G11" i="1"/>
  <c r="O11" i="1" s="1"/>
  <c r="G10" i="1"/>
  <c r="O10" i="1" s="1"/>
  <c r="G9" i="1"/>
  <c r="O9" i="1" s="1"/>
  <c r="G13" i="1"/>
  <c r="O13" i="1" s="1"/>
  <c r="R33" i="1" l="1"/>
  <c r="R10" i="1"/>
  <c r="R11" i="1"/>
  <c r="R12" i="1"/>
  <c r="R29" i="1"/>
  <c r="R13" i="1"/>
  <c r="R26" i="1"/>
  <c r="R19" i="1"/>
  <c r="R35" i="1"/>
  <c r="R28" i="1"/>
  <c r="R21" i="1"/>
  <c r="R14" i="1"/>
  <c r="R22" i="1"/>
  <c r="R30" i="1"/>
  <c r="R38" i="1"/>
  <c r="R25" i="1"/>
  <c r="R18" i="1"/>
  <c r="R27" i="1"/>
  <c r="R20" i="1"/>
  <c r="R36" i="1"/>
  <c r="R15" i="1"/>
  <c r="R23" i="1"/>
  <c r="R31" i="1"/>
  <c r="R39" i="1"/>
  <c r="R17" i="1"/>
  <c r="R34" i="1"/>
  <c r="R16" i="1"/>
  <c r="R24" i="1"/>
  <c r="R32" i="1"/>
  <c r="R40" i="1"/>
  <c r="R37" i="1"/>
  <c r="R9" i="1"/>
  <c r="L10" i="1"/>
  <c r="M10" i="1" s="1"/>
  <c r="L9" i="1"/>
  <c r="M9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M77" i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11" i="1"/>
  <c r="M11" i="1" s="1"/>
</calcChain>
</file>

<file path=xl/comments1.xml><?xml version="1.0" encoding="utf-8"?>
<comments xmlns="http://schemas.openxmlformats.org/spreadsheetml/2006/main">
  <authors>
    <author>Teresa Garces</author>
  </authors>
  <commentList>
    <comment ref="N8" authorId="0" shapeId="0">
      <text>
        <r>
          <rPr>
            <b/>
            <sz val="8"/>
            <color indexed="81"/>
            <rFont val="Tahoma"/>
            <family val="2"/>
          </rPr>
          <t>Teresa Garces:</t>
        </r>
        <r>
          <rPr>
            <sz val="8"/>
            <color indexed="81"/>
            <rFont val="Tahoma"/>
            <family val="2"/>
          </rPr>
          <t xml:space="preserve">
Días feriados entre las fechas de solicitud y las de entrega. NO COLOCAR FINES DE SEMANA</t>
        </r>
      </text>
    </comment>
    <comment ref="F23" authorId="0" shapeId="0">
      <text>
        <r>
          <rPr>
            <b/>
            <sz val="8"/>
            <color indexed="81"/>
            <rFont val="Tahoma"/>
            <family val="2"/>
          </rPr>
          <t>Teresa Garces:</t>
        </r>
        <r>
          <rPr>
            <sz val="8"/>
            <color indexed="81"/>
            <rFont val="Tahoma"/>
            <family val="2"/>
          </rPr>
          <t xml:space="preserve">
el caso de que estaba incompleta
</t>
        </r>
      </text>
    </comment>
  </commentList>
</comments>
</file>

<file path=xl/sharedStrings.xml><?xml version="1.0" encoding="utf-8"?>
<sst xmlns="http://schemas.openxmlformats.org/spreadsheetml/2006/main" count="808" uniqueCount="370">
  <si>
    <t>Nombre del Solicitante</t>
  </si>
  <si>
    <t>Tipo de Solicitud</t>
  </si>
  <si>
    <t>E-mail</t>
  </si>
  <si>
    <t>Telefóno</t>
  </si>
  <si>
    <t>Base de Datos</t>
  </si>
  <si>
    <t>Recursos Humanos</t>
  </si>
  <si>
    <t>Página Web</t>
  </si>
  <si>
    <t>Tiempo estipulado</t>
  </si>
  <si>
    <t>Días Totales</t>
  </si>
  <si>
    <t xml:space="preserve">Respuesta </t>
  </si>
  <si>
    <t>Rechazada</t>
  </si>
  <si>
    <t>Procede</t>
  </si>
  <si>
    <t>No</t>
  </si>
  <si>
    <r>
      <t xml:space="preserve">Fecha de Solicitud
</t>
    </r>
    <r>
      <rPr>
        <b/>
        <sz val="10"/>
        <color theme="1"/>
        <rFont val="Calibri"/>
        <family val="2"/>
        <scheme val="minor"/>
      </rPr>
      <t>(MES/DIA/AÑO)</t>
    </r>
  </si>
  <si>
    <r>
      <t xml:space="preserve">Fecha límite de entrega </t>
    </r>
    <r>
      <rPr>
        <b/>
        <sz val="10"/>
        <color theme="1"/>
        <rFont val="Calibri"/>
        <family val="2"/>
        <scheme val="minor"/>
      </rPr>
      <t>(MES/DIA/AÑO)</t>
    </r>
  </si>
  <si>
    <r>
      <t xml:space="preserve">Fecha de Respuesta
</t>
    </r>
    <r>
      <rPr>
        <b/>
        <sz val="10"/>
        <color theme="1"/>
        <rFont val="Calibri"/>
        <family val="2"/>
        <scheme val="minor"/>
      </rPr>
      <t>(MES/DIA/AÑO)</t>
    </r>
  </si>
  <si>
    <t>Row Labels</t>
  </si>
  <si>
    <t>Grand Total</t>
  </si>
  <si>
    <t>Column Labels</t>
  </si>
  <si>
    <t>Count of Tiempo estipulado</t>
  </si>
  <si>
    <t>Dias feriados</t>
  </si>
  <si>
    <t>Feriados</t>
  </si>
  <si>
    <r>
      <t xml:space="preserve">Días feriados
</t>
    </r>
    <r>
      <rPr>
        <b/>
        <sz val="10"/>
        <color theme="1"/>
        <rFont val="Calibri"/>
        <family val="2"/>
        <scheme val="minor"/>
      </rPr>
      <t>(MES/DIA/AÑO)</t>
    </r>
  </si>
  <si>
    <t>Cumplimiento</t>
  </si>
  <si>
    <t>MES</t>
  </si>
  <si>
    <t>Referida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</si>
  <si>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</si>
  <si>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</si>
  <si>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</si>
  <si>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</si>
  <si>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</si>
  <si>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</si>
  <si>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</si>
  <si>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</si>
  <si>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</si>
  <si>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</si>
  <si>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</si>
  <si>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</si>
  <si>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Cálculo Mes</t>
  </si>
  <si>
    <t>Resumen de Informaciones o datos requeridos</t>
  </si>
  <si>
    <t>Patricia sanchez</t>
  </si>
  <si>
    <t>829-633-3338</t>
  </si>
  <si>
    <t>patriciajavier8@hotmail.com</t>
  </si>
  <si>
    <t>Rol de la TSS</t>
  </si>
  <si>
    <t>Salomé Medina</t>
  </si>
  <si>
    <t>829-903-3109</t>
  </si>
  <si>
    <t>eliml24@hotmail.com</t>
  </si>
  <si>
    <t xml:space="preserve">Areas en las Oficinas Regionales de la TSS </t>
  </si>
  <si>
    <t>Jonathan Cabrera</t>
  </si>
  <si>
    <t>829-718-0888</t>
  </si>
  <si>
    <t>jcabrera@newpartners.com.do</t>
  </si>
  <si>
    <t>Rango de sueldos en el Gobierno Central</t>
  </si>
  <si>
    <t>Martha L. Matos Perez</t>
  </si>
  <si>
    <t>809-710-2177</t>
  </si>
  <si>
    <t>marthamatosp@yahoo.es</t>
  </si>
  <si>
    <t>Cantidad de empresas registradas en la región este</t>
  </si>
  <si>
    <t>Charina Bautista</t>
  </si>
  <si>
    <t>829-718-2621</t>
  </si>
  <si>
    <t>charinabtta@gmail.com</t>
  </si>
  <si>
    <t>Cantidad de Pymes en RD</t>
  </si>
  <si>
    <t>Evelyn Castillo Bastardo</t>
  </si>
  <si>
    <t>809-554-5130</t>
  </si>
  <si>
    <t>evelyncastillo5@hotmail.com</t>
  </si>
  <si>
    <t>Cantidad de Trabajadores registrados en TSS</t>
  </si>
  <si>
    <t>Lucy Esther Ramirez</t>
  </si>
  <si>
    <t>829-585-4528</t>
  </si>
  <si>
    <t>lucyesther95@hotmail.com</t>
  </si>
  <si>
    <t>Rol de la TSS, Misión, Visión y Valores</t>
  </si>
  <si>
    <t>Randy Domingues</t>
  </si>
  <si>
    <t>829-919-4861</t>
  </si>
  <si>
    <t>randystiven59@gmail.Com</t>
  </si>
  <si>
    <t>Dayana Acosta</t>
  </si>
  <si>
    <t>809-565-5582</t>
  </si>
  <si>
    <t>dayana24acosta@gmail.com</t>
  </si>
  <si>
    <t>Balance General del Régimen Contributivo</t>
  </si>
  <si>
    <t>A TIEMPO</t>
  </si>
  <si>
    <t>FUERA DE TIEMPO</t>
  </si>
  <si>
    <t>Lorenza Santana</t>
  </si>
  <si>
    <t>809-563-0288</t>
  </si>
  <si>
    <t>lorenza2441@hotmail.com</t>
  </si>
  <si>
    <t>Cuales Instituciones Públicas estan al día en el pago de la Seguridad Social</t>
  </si>
  <si>
    <t>Felvia Mejía Santos</t>
  </si>
  <si>
    <t>809-855-3867</t>
  </si>
  <si>
    <t>fmejia@forbesamericas.com</t>
  </si>
  <si>
    <t>Lista de las 20 empresas que mas empleados tienen</t>
  </si>
  <si>
    <t>Glori Reyes Morillo</t>
  </si>
  <si>
    <t>809-237-8104</t>
  </si>
  <si>
    <t>glorimassielreyesmorillo@gmail.com</t>
  </si>
  <si>
    <t>Miguel Angel Vargas Fernandez</t>
  </si>
  <si>
    <t>809-961-9348</t>
  </si>
  <si>
    <t>mvargas@itla.edu.do</t>
  </si>
  <si>
    <t>Detalles de la devolución de fondos</t>
  </si>
  <si>
    <t>Teresa Lopez</t>
  </si>
  <si>
    <t>809-533-9061</t>
  </si>
  <si>
    <t>capricorniotere@hotmail.com</t>
  </si>
  <si>
    <t>Beneficio establecido por ley sobre personas desempleada</t>
  </si>
  <si>
    <t>Maria Antonia Liriano</t>
  </si>
  <si>
    <t>809-756-7750</t>
  </si>
  <si>
    <t>abel_adames20@hotmail.com</t>
  </si>
  <si>
    <t>Proceso que debe seguir para actualizar una cedula en base de datos</t>
  </si>
  <si>
    <t>Fernando Roedan hernandez</t>
  </si>
  <si>
    <t>809-803-8568</t>
  </si>
  <si>
    <t>fernando.roedan@gmail.com</t>
  </si>
  <si>
    <t>Copia de los Procesos jurídicos de empleadores</t>
  </si>
  <si>
    <t>Modelo de Querella utilizado contra empleadores</t>
  </si>
  <si>
    <t>Nathalie Maria</t>
  </si>
  <si>
    <t>809-685-7943</t>
  </si>
  <si>
    <t>info@conape.gob.do</t>
  </si>
  <si>
    <t>Cantidad de personas mayores de 60 años que estan incluidas en Aseguradoras</t>
  </si>
  <si>
    <t>Yanira Morillo</t>
  </si>
  <si>
    <t>809-303-3029</t>
  </si>
  <si>
    <t>No registrado</t>
  </si>
  <si>
    <t>Como registrarse en TSS, cuando corresponde pagar</t>
  </si>
  <si>
    <t>Fernando Roedan Hernandez</t>
  </si>
  <si>
    <t>Copia de expedientes de procesos sancionadores tramitados por la TSS</t>
  </si>
  <si>
    <t>Mary Monsanto</t>
  </si>
  <si>
    <t>829-889-4400</t>
  </si>
  <si>
    <t>marymonsanto67@hotmail.com</t>
  </si>
  <si>
    <t>Procedimiento para registrar empresa</t>
  </si>
  <si>
    <t>Jimena Mariana</t>
  </si>
  <si>
    <t>849-853-7469</t>
  </si>
  <si>
    <t>Como pagar facturas de TSS y consecuencias del no pago</t>
  </si>
  <si>
    <t>Jose de Jesus Berges martin</t>
  </si>
  <si>
    <t>829-918-2808</t>
  </si>
  <si>
    <t>jberges@bergeslaw.do</t>
  </si>
  <si>
    <t>Certificación de cotización</t>
  </si>
  <si>
    <t>Sorange Peña Lara</t>
  </si>
  <si>
    <t>809-728-8242</t>
  </si>
  <si>
    <t>sorange_94@hotmail.com</t>
  </si>
  <si>
    <t>Rosanna Ventura</t>
  </si>
  <si>
    <t>809-596-2318</t>
  </si>
  <si>
    <t>mgkeila_esther@hotmail.com</t>
  </si>
  <si>
    <t>Misión, Visión y Valores</t>
  </si>
  <si>
    <t>Miguel Alberto Surun</t>
  </si>
  <si>
    <t>809-334-6303</t>
  </si>
  <si>
    <t>c.batista@mashlaw.com</t>
  </si>
  <si>
    <t>Certificación de desembolsos al PRISS desde 2002/2014</t>
  </si>
  <si>
    <t>Angelica Zamora</t>
  </si>
  <si>
    <t>506-8845-9665</t>
  </si>
  <si>
    <t>azamora@revistasumma.com</t>
  </si>
  <si>
    <t>Lista de las empresasque tienen 500 empleados directos o mas en RD</t>
  </si>
  <si>
    <t>Franthely Pacheco Guerrero</t>
  </si>
  <si>
    <t>829-801-2576</t>
  </si>
  <si>
    <t>franpachecog@gmail.com</t>
  </si>
  <si>
    <t>Condiciones para optar concurso Periodista</t>
  </si>
  <si>
    <t>Yoanny Ureña</t>
  </si>
  <si>
    <t>809-650-0303</t>
  </si>
  <si>
    <t>joannyureña2@gmail.com</t>
  </si>
  <si>
    <t>Criterios estadisticos para calcular mora, interes y recargo</t>
  </si>
  <si>
    <t>Faustino Jimenez Almonte</t>
  </si>
  <si>
    <t>809-756-4211</t>
  </si>
  <si>
    <t>fjimeneza@dgii.gov.do</t>
  </si>
  <si>
    <t>Recaudación como porcentaje del PBI de la Seguridad Social, por tipo de regimen, períodos 2005/2013.</t>
  </si>
  <si>
    <t>Kensy casado</t>
  </si>
  <si>
    <t>829-273-8486</t>
  </si>
  <si>
    <t>kenssy@hotmail.es</t>
  </si>
  <si>
    <t>Biografia del Tesorero</t>
  </si>
  <si>
    <r>
      <t xml:space="preserve">Fecha Solicitud Incompleta
</t>
    </r>
    <r>
      <rPr>
        <b/>
        <sz val="9"/>
        <color theme="1"/>
        <rFont val="Calibri"/>
        <family val="2"/>
        <scheme val="minor"/>
      </rPr>
      <t>(MES/DIA/AÑO)</t>
    </r>
  </si>
  <si>
    <t>MESES</t>
  </si>
  <si>
    <t>SOLICITUDES RECIBIDAS</t>
  </si>
  <si>
    <t>SOLICITUDES RESPONDIDAS</t>
  </si>
  <si>
    <t>ANTES DE 10 DIAS</t>
  </si>
  <si>
    <t xml:space="preserve"> DE 10 A  15 DIAS </t>
  </si>
  <si>
    <t>REFERIDAS</t>
  </si>
  <si>
    <t>RECHAZADAS</t>
  </si>
  <si>
    <t>TOTAL</t>
  </si>
  <si>
    <t>Febrero 2014</t>
  </si>
  <si>
    <t>Marzo 2014</t>
  </si>
  <si>
    <t>Abril 2014</t>
  </si>
  <si>
    <t>Mayo 2014</t>
  </si>
  <si>
    <t>Junio 2014</t>
  </si>
  <si>
    <t>Mes</t>
  </si>
  <si>
    <t>Año</t>
  </si>
  <si>
    <t>Mes y Año</t>
  </si>
  <si>
    <t>Página Web Total</t>
  </si>
  <si>
    <t>Base de Datos Total</t>
  </si>
  <si>
    <t>Febrero 2014 Total</t>
  </si>
  <si>
    <t>Marzo 2014 Total</t>
  </si>
  <si>
    <t>Recursos Humanos Total</t>
  </si>
  <si>
    <t>Abril 2014 Total</t>
  </si>
  <si>
    <t>Mayo 2014 Total</t>
  </si>
  <si>
    <t>Junio 2014 Total</t>
  </si>
  <si>
    <t>A TIEMPO Total</t>
  </si>
  <si>
    <t>FUERA DE TIEMPO Total</t>
  </si>
  <si>
    <t>TIEMPO ANTES DE</t>
  </si>
  <si>
    <t xml:space="preserve"> </t>
  </si>
  <si>
    <t>Total info solicitada</t>
  </si>
  <si>
    <t>Porcentaje Cumplimiento</t>
  </si>
  <si>
    <t>Entregada antes de 15 días</t>
  </si>
  <si>
    <t>Enero 2014</t>
  </si>
  <si>
    <t>Julio 2014</t>
  </si>
  <si>
    <t>Agosto 2014</t>
  </si>
  <si>
    <t>Septiembre 2014</t>
  </si>
  <si>
    <t>Octubre 2014</t>
  </si>
  <si>
    <t>Noviembre 2014</t>
  </si>
  <si>
    <t>Diciembre 2014</t>
  </si>
  <si>
    <t>Pagina Web</t>
  </si>
  <si>
    <t>INFORMACIONES</t>
  </si>
  <si>
    <t>INDICADOR</t>
  </si>
  <si>
    <r>
      <rPr>
        <b/>
        <sz val="11"/>
        <color theme="1"/>
        <rFont val="Calibri"/>
        <family val="2"/>
        <scheme val="minor"/>
      </rPr>
      <t>PÁGINA WEB:</t>
    </r>
    <r>
      <rPr>
        <sz val="11"/>
        <color theme="1"/>
        <rFont val="Calibri"/>
        <family val="2"/>
        <scheme val="minor"/>
      </rPr>
      <t xml:space="preserve"> Información que se encuentra en la página web de la TSS, la cual solo debe de indicarse dónde se encuentra.</t>
    </r>
  </si>
  <si>
    <r>
      <rPr>
        <b/>
        <sz val="11"/>
        <color theme="1"/>
        <rFont val="Calibri"/>
        <family val="2"/>
        <scheme val="minor"/>
      </rPr>
      <t>BASE DE DATOS:</t>
    </r>
    <r>
      <rPr>
        <sz val="11"/>
        <color theme="1"/>
        <rFont val="Calibri"/>
        <family val="2"/>
        <scheme val="minor"/>
      </rPr>
      <t xml:space="preserve"> Información contenida en la base de datos de la TSS.</t>
    </r>
  </si>
  <si>
    <r>
      <rPr>
        <b/>
        <sz val="11"/>
        <color theme="1"/>
        <rFont val="Calibri"/>
        <family val="2"/>
        <scheme val="minor"/>
      </rPr>
      <t>RECURSOS HUMANOS:</t>
    </r>
    <r>
      <rPr>
        <sz val="11"/>
        <color theme="1"/>
        <rFont val="Calibri"/>
        <family val="2"/>
        <scheme val="minor"/>
      </rPr>
      <t xml:space="preserve"> Información que debe ser suministrada por cualquier área o dirección de la TSS.</t>
    </r>
  </si>
  <si>
    <t>TRIMESTRE:</t>
  </si>
  <si>
    <r>
      <rPr>
        <b/>
        <sz val="10"/>
        <color theme="1"/>
        <rFont val="Calibri"/>
        <family val="2"/>
        <scheme val="minor"/>
      </rPr>
      <t>REPÚBLICA DOMINICANA</t>
    </r>
    <r>
      <rPr>
        <b/>
        <sz val="11"/>
        <color theme="1"/>
        <rFont val="Calibri"/>
        <family val="2"/>
        <scheme val="minor"/>
      </rPr>
      <t xml:space="preserve">:
CANTIDAD DE SOLICITUDES RECIBIDAS Y RESPONDIDAS A TRAVÉS DE LA OFICINA DE ACCESO A LA INFORMACIÓN (OAI)                    </t>
    </r>
    <r>
      <rPr>
        <b/>
        <sz val="14"/>
        <color theme="1"/>
        <rFont val="Calibri"/>
        <family val="2"/>
        <scheme val="minor"/>
      </rPr>
      <t xml:space="preserve">TSS  </t>
    </r>
  </si>
  <si>
    <t>Zoila estevez</t>
  </si>
  <si>
    <t>809-285-7770</t>
  </si>
  <si>
    <t>zoilarova1229@hotmail.com</t>
  </si>
  <si>
    <t>Normas Internacionales de Contabilidad utilizadas en TSS</t>
  </si>
  <si>
    <t>Niurka Nuñez</t>
  </si>
  <si>
    <t>niurka21@hotmail.es</t>
  </si>
  <si>
    <t>Devolución dependiente Adicional</t>
  </si>
  <si>
    <t>Julio 2014 Total</t>
  </si>
  <si>
    <t>Entregada antes de 2 días</t>
  </si>
  <si>
    <t>Entregada antes de 5 días</t>
  </si>
  <si>
    <t>Fabian Echavarria</t>
  </si>
  <si>
    <t>809-910-5210</t>
  </si>
  <si>
    <t>12y5vedado@gamil.com</t>
  </si>
  <si>
    <t>Calculo Percapita Regimen Subsidiado</t>
  </si>
  <si>
    <t>Agosto 2014 Total</t>
  </si>
  <si>
    <t>Lorenzo A Martinez</t>
  </si>
  <si>
    <t>809-879-0779</t>
  </si>
  <si>
    <t>l_martinezl@hotmail.com</t>
  </si>
  <si>
    <t>Listado de AFP que operan en RD</t>
  </si>
  <si>
    <t>Maria Elena Gonzalez</t>
  </si>
  <si>
    <t>829-433-3469</t>
  </si>
  <si>
    <t>mariena13@hotmail.com</t>
  </si>
  <si>
    <t>Fecha de Ingreso de la Ciudadana Julia Ramirez</t>
  </si>
  <si>
    <t>Giller Perez</t>
  </si>
  <si>
    <t>809-617-5820</t>
  </si>
  <si>
    <t>gro21@hotmail.com</t>
  </si>
  <si>
    <t>Calculos deducción salarios</t>
  </si>
  <si>
    <t>809-769-2998</t>
  </si>
  <si>
    <t>manuelamoris@hotmail.com</t>
  </si>
  <si>
    <t>Distribución salario por año y sexo.</t>
  </si>
  <si>
    <t xml:space="preserve">Manuel Ramiro </t>
  </si>
  <si>
    <t>Miguel Peralta</t>
  </si>
  <si>
    <t>829-288-0736</t>
  </si>
  <si>
    <t>guelin.peralta@hotmail.com</t>
  </si>
  <si>
    <t>Asalariados inscritos en el SDSS</t>
  </si>
  <si>
    <t>EstadisticasExtranjeros asistidos en Hospitales</t>
  </si>
  <si>
    <t>Septiembre 2014 Total</t>
  </si>
  <si>
    <t>Distribución por ingreso mensual.</t>
  </si>
  <si>
    <t>Gastos Totales de Preaviso y Cesantia pagados en el 2011</t>
  </si>
  <si>
    <t>Rachel Cabral</t>
  </si>
  <si>
    <t>809-234-7826</t>
  </si>
  <si>
    <t>danilocabralt@hotmail.com</t>
  </si>
  <si>
    <t>Rol, funciones de la TSS</t>
  </si>
  <si>
    <t>Karolin Uceta</t>
  </si>
  <si>
    <t>829-448-8089</t>
  </si>
  <si>
    <t>Karoline-michelle@hotmail.com</t>
  </si>
  <si>
    <t>Documentos varios, Brochur que contenga información de la TSS</t>
  </si>
  <si>
    <t>Aralisa Pujols Disla</t>
  </si>
  <si>
    <t>809-686-5884</t>
  </si>
  <si>
    <t>aralizapujols@gmail.com</t>
  </si>
  <si>
    <t>Viola Disla</t>
  </si>
  <si>
    <t>809-430-2237</t>
  </si>
  <si>
    <t>vdisla@bancoademi.com.do</t>
  </si>
  <si>
    <t>Listado de empresas con registro de  trabajadores de 1 a 20</t>
  </si>
  <si>
    <t>Octubre 2014 Total</t>
  </si>
  <si>
    <t>Genesis Esther Duarte</t>
  </si>
  <si>
    <t>829-449-6050</t>
  </si>
  <si>
    <t>genesis520@hotmail.es</t>
  </si>
  <si>
    <t>Que es la TSS, Funciones, como afiliar trabajadores a la TSS</t>
  </si>
  <si>
    <t>Funciones de la TSS</t>
  </si>
  <si>
    <t>Isaury de la Cruz</t>
  </si>
  <si>
    <t>829-933-1044</t>
  </si>
  <si>
    <t>isa3197@gitmail.com</t>
  </si>
  <si>
    <t>Datos sobre la TSS</t>
  </si>
  <si>
    <t>Rocio Cabrera</t>
  </si>
  <si>
    <t>829-334-2434</t>
  </si>
  <si>
    <t>rocioclase@hotmail.com</t>
  </si>
  <si>
    <t>Reynaldo Berliza</t>
  </si>
  <si>
    <t>809-530-4940</t>
  </si>
  <si>
    <t>reynaldoberliza@gmail.com</t>
  </si>
  <si>
    <t>Cumplimiento de la Sentencia TC0190-13</t>
  </si>
  <si>
    <t>Leyvi Ruiz</t>
  </si>
  <si>
    <t>iruiz@apap.com.do</t>
  </si>
  <si>
    <t>809383-0178</t>
  </si>
  <si>
    <t>Datos sobre el CNSS</t>
  </si>
  <si>
    <t>Ingresos Excentos reportados 2011</t>
  </si>
  <si>
    <t>Doriam Peña</t>
  </si>
  <si>
    <t>809544-8788</t>
  </si>
  <si>
    <t>dorpena@afppopular.com.do</t>
  </si>
  <si>
    <t>Catalogo actualizado sectores economicos</t>
  </si>
  <si>
    <t>Carmen Henríquez</t>
  </si>
  <si>
    <t>809-996-7454</t>
  </si>
  <si>
    <t>marielahenriquez27@gmail.com</t>
  </si>
  <si>
    <t>Datos de la TSS</t>
  </si>
  <si>
    <t>Juana Gonzalez</t>
  </si>
  <si>
    <t>829-343-0914</t>
  </si>
  <si>
    <t>juanagonzalez@gmail.com</t>
  </si>
  <si>
    <t>Normativa y/o procedimiento devolución de Capitas dependientes adicionales</t>
  </si>
  <si>
    <t xml:space="preserve">Teresa Hernandez </t>
  </si>
  <si>
    <t>809-341-4602</t>
  </si>
  <si>
    <t>belkis2404@gmail.com</t>
  </si>
  <si>
    <t>Procedimientos de registro de empresas</t>
  </si>
  <si>
    <t>Esteban Suero</t>
  </si>
  <si>
    <t>829-281-2924</t>
  </si>
  <si>
    <t>estebansuero@gmail.com</t>
  </si>
  <si>
    <t>Fernando Abad</t>
  </si>
  <si>
    <t>809-682-4130</t>
  </si>
  <si>
    <t>ferabad19@hotmail.com</t>
  </si>
  <si>
    <t>Datos de terceros sobre incripción laboral</t>
  </si>
  <si>
    <t>Arianny Rodriguez</t>
  </si>
  <si>
    <t>809-846-1352</t>
  </si>
  <si>
    <t>ariannyasiris@hotmail.com</t>
  </si>
  <si>
    <t>Datos estadísticos de la Seguridad Social</t>
  </si>
  <si>
    <t>Noviembre 2014 Total</t>
  </si>
  <si>
    <t>Diogenes Martinez</t>
  </si>
  <si>
    <t>849-207-6815</t>
  </si>
  <si>
    <t>damartinez@hotmail.com</t>
  </si>
  <si>
    <t>Estadisticas, empresas privadas, Instituciones públicas y rangos de salarios</t>
  </si>
  <si>
    <t>Marcos Perez Solano</t>
  </si>
  <si>
    <t>809-497-4733</t>
  </si>
  <si>
    <t>marcos231973@hotmail.com</t>
  </si>
  <si>
    <t>Resolución acerca de descuento del 10% Pensionados por discapacidad</t>
  </si>
  <si>
    <t>Masielina Baez Molina</t>
  </si>
  <si>
    <t>809-779-7972</t>
  </si>
  <si>
    <t>msielinabaez@gmail.com</t>
  </si>
  <si>
    <t>Información sobre el rol de la TSS</t>
  </si>
  <si>
    <t>Luis Soriano</t>
  </si>
  <si>
    <t>829-882-0613</t>
  </si>
  <si>
    <t>inversor01@gmail.com</t>
  </si>
  <si>
    <t>Cantidad de empleados promedio de salarios de los laboratorios de medicamentos</t>
  </si>
  <si>
    <t>849-207-207-6815</t>
  </si>
  <si>
    <t>Rangos de salarios de las Instituciones Públicas y empresas Privadas</t>
  </si>
  <si>
    <t>Monto total de sueldos reportados del sector públicos y privado</t>
  </si>
  <si>
    <t>809-268-5939</t>
  </si>
  <si>
    <t>paulino_alejandro@hotmail.com</t>
  </si>
  <si>
    <t>Erwin Mendez Soliman</t>
  </si>
  <si>
    <t>809-239-1105</t>
  </si>
  <si>
    <t>Erwinmendez0911@hotmail.com</t>
  </si>
  <si>
    <t>Costo de licenciamiento de Software anualmente, (paquetes de oficina y demas sistemas)</t>
  </si>
  <si>
    <t xml:space="preserve">Count of Respuesta </t>
  </si>
  <si>
    <t>Diferida</t>
  </si>
  <si>
    <t>2 días</t>
  </si>
  <si>
    <t>15 días</t>
  </si>
  <si>
    <t>5 días</t>
  </si>
  <si>
    <t>Clasificación solicitud</t>
  </si>
  <si>
    <t>Días de Respuesta</t>
  </si>
  <si>
    <t>Enero  2015</t>
  </si>
  <si>
    <t>Mario Martin Rojas</t>
  </si>
  <si>
    <t>Braiam M Peguero Novo</t>
  </si>
  <si>
    <t>809-877-1224</t>
  </si>
  <si>
    <t>mpeguero@hotmail.com</t>
  </si>
  <si>
    <t>Aportes sector Turismo, Zonas Francas Etc</t>
  </si>
  <si>
    <t>Ericka Cuevas Gomez</t>
  </si>
  <si>
    <t>809-524-6205</t>
  </si>
  <si>
    <t>administradora00@hotmail.com</t>
  </si>
  <si>
    <t>Empresas registradas en TSS de bahoruco, Barahona, Independencia</t>
  </si>
  <si>
    <t>Alejandro Paulino</t>
  </si>
  <si>
    <t>Cantidad de empleados registrados en la TSS por la Junta Municipal La Entrada</t>
  </si>
  <si>
    <t>809-907-9625</t>
  </si>
  <si>
    <t>mrojas@sotolaw.com</t>
  </si>
  <si>
    <t>Certificación que haga constar nombre de empresa o entidad que esté cotizando a favor de Fernando Salcedo</t>
  </si>
  <si>
    <t>Monto cotizado por la Junta Municipal la Entrada desde el 2011</t>
  </si>
  <si>
    <t>Nomina de la Junta Municipal la Entrada</t>
  </si>
  <si>
    <t>809-567-5049</t>
  </si>
  <si>
    <t>Estanislao Garcia</t>
  </si>
  <si>
    <t>Estanislao_jr@hotmail.com</t>
  </si>
  <si>
    <t>Normas inplementadas en la Institución, Certificación, Organigrama, Competitividad</t>
  </si>
  <si>
    <t>Enero  2015 Total</t>
  </si>
  <si>
    <t>Febrero 2015</t>
  </si>
  <si>
    <t>Febrero 2015 Total</t>
  </si>
  <si>
    <t>Michael Martinez</t>
  </si>
  <si>
    <t>829-723-4523</t>
  </si>
  <si>
    <t>elrompeto2010@hotmail.com</t>
  </si>
  <si>
    <t>Requisitos para ingresar a la TSS, Rol de la TSS</t>
  </si>
  <si>
    <t>(All)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</si>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</sst>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8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inden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Fill="1"/>
    <xf numFmtId="0" fontId="7" fillId="0" borderId="0" xfId="0" applyFont="1" applyAlignment="1">
      <alignment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/>
    </xf>
    <xf numFmtId="14" fontId="0" fillId="0" borderId="2" xfId="0" applyNumberFormat="1" applyFill="1" applyBorder="1" applyAlignment="1" applyProtection="1">
      <alignment horizontal="center"/>
      <protection locked="0"/>
    </xf>
    <xf numFmtId="1" fontId="8" fillId="3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9" fillId="0" borderId="2" xfId="1" applyFill="1" applyBorder="1" applyAlignment="1" applyProtection="1">
      <alignment horizontal="left" vertical="center" wrapText="1"/>
      <protection locked="0"/>
    </xf>
    <xf numFmtId="0" fontId="9" fillId="0" borderId="1" xfId="1" applyFill="1" applyBorder="1" applyAlignment="1" applyProtection="1">
      <alignment horizontal="left" vertical="center" wrapText="1"/>
      <protection locked="0"/>
    </xf>
    <xf numFmtId="0" fontId="9" fillId="0" borderId="1" xfId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9" fillId="0" borderId="1" xfId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2"/>
    </xf>
    <xf numFmtId="0" fontId="12" fillId="8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Protection="1"/>
    <xf numFmtId="0" fontId="1" fillId="0" borderId="0" xfId="0" applyFont="1" applyAlignment="1" applyProtection="1">
      <alignment horizontal="center" wrapText="1"/>
    </xf>
    <xf numFmtId="0" fontId="11" fillId="5" borderId="12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/>
    </xf>
    <xf numFmtId="0" fontId="1" fillId="6" borderId="13" xfId="0" applyFont="1" applyFill="1" applyBorder="1" applyAlignment="1" applyProtection="1">
      <alignment horizontal="center"/>
    </xf>
    <xf numFmtId="0" fontId="1" fillId="6" borderId="9" xfId="0" applyFont="1" applyFill="1" applyBorder="1" applyProtection="1"/>
    <xf numFmtId="0" fontId="0" fillId="7" borderId="7" xfId="0" applyFill="1" applyBorder="1" applyAlignment="1" applyProtection="1">
      <alignment horizontal="center" vertical="center"/>
    </xf>
    <xf numFmtId="0" fontId="0" fillId="7" borderId="11" xfId="0" applyFill="1" applyBorder="1" applyAlignment="1" applyProtection="1">
      <alignment horizontal="center" vertical="center"/>
    </xf>
    <xf numFmtId="0" fontId="11" fillId="5" borderId="3" xfId="0" applyFont="1" applyFill="1" applyBorder="1" applyProtection="1"/>
    <xf numFmtId="0" fontId="11" fillId="5" borderId="4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1" fillId="5" borderId="1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9" fontId="0" fillId="0" borderId="0" xfId="2" applyFont="1"/>
    <xf numFmtId="0" fontId="1" fillId="2" borderId="4" xfId="0" applyFont="1" applyFill="1" applyBorder="1" applyAlignment="1" applyProtection="1">
      <alignment horizontal="center" vertical="center" wrapText="1"/>
    </xf>
    <xf numFmtId="14" fontId="0" fillId="0" borderId="2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8" fillId="9" borderId="1" xfId="0" applyNumberFormat="1" applyFont="1" applyFill="1" applyBorder="1" applyAlignment="1">
      <alignment horizontal="center" wrapText="1"/>
    </xf>
    <xf numFmtId="9" fontId="7" fillId="9" borderId="1" xfId="2" applyFont="1" applyFill="1" applyBorder="1" applyAlignment="1">
      <alignment horizontal="center" vertical="center" wrapText="1"/>
    </xf>
    <xf numFmtId="2" fontId="14" fillId="9" borderId="1" xfId="0" applyNumberFormat="1" applyFont="1" applyFill="1" applyBorder="1" applyAlignment="1">
      <alignment horizontal="center" wrapText="1"/>
    </xf>
    <xf numFmtId="9" fontId="1" fillId="9" borderId="1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17" xfId="0" applyBorder="1"/>
    <xf numFmtId="0" fontId="0" fillId="0" borderId="18" xfId="0" applyBorder="1"/>
    <xf numFmtId="14" fontId="0" fillId="0" borderId="19" xfId="0" applyNumberFormat="1" applyBorder="1"/>
    <xf numFmtId="0" fontId="0" fillId="0" borderId="20" xfId="0" applyBorder="1"/>
    <xf numFmtId="0" fontId="0" fillId="0" borderId="0" xfId="0" applyBorder="1"/>
    <xf numFmtId="14" fontId="0" fillId="0" borderId="21" xfId="0" applyNumberFormat="1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11" fillId="8" borderId="0" xfId="0" applyFont="1" applyFill="1" applyBorder="1" applyAlignment="1" applyProtection="1">
      <alignment horizontal="center" vertical="center"/>
    </xf>
    <xf numFmtId="0" fontId="11" fillId="8" borderId="0" xfId="0" applyFont="1" applyFill="1" applyAlignment="1" applyProtection="1">
      <alignment horizontal="center"/>
    </xf>
    <xf numFmtId="0" fontId="11" fillId="8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9" fillId="0" borderId="1" xfId="1" applyFill="1" applyBorder="1" applyProtection="1">
      <protection locked="0"/>
    </xf>
    <xf numFmtId="0" fontId="0" fillId="0" borderId="0" xfId="0" applyNumberFormat="1"/>
    <xf numFmtId="1" fontId="8" fillId="1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0" fontId="17" fillId="2" borderId="4" xfId="0" applyFont="1" applyFill="1" applyBorder="1" applyAlignment="1">
      <alignment horizontal="center" vertical="center" wrapText="1"/>
    </xf>
    <xf numFmtId="1" fontId="17" fillId="3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4" fontId="1" fillId="10" borderId="2" xfId="0" applyNumberFormat="1" applyFont="1" applyFill="1" applyBorder="1" applyAlignment="1" applyProtection="1">
      <alignment horizontal="center" vertical="center"/>
      <protection locked="0"/>
    </xf>
    <xf numFmtId="14" fontId="1" fillId="10" borderId="7" xfId="0" applyNumberFormat="1" applyFont="1" applyFill="1" applyBorder="1" applyAlignment="1" applyProtection="1">
      <alignment horizontal="center" vertical="center"/>
      <protection locked="0"/>
    </xf>
    <xf numFmtId="14" fontId="1" fillId="0" borderId="18" xfId="0" applyNumberFormat="1" applyFont="1" applyFill="1" applyBorder="1" applyAlignment="1" applyProtection="1">
      <alignment horizontal="center" vertical="center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1" applyAlignment="1">
      <alignment vertic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15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Solicitud de Información Pública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VALIDATION'!$I$6</c:f>
              <c:strCache>
                <c:ptCount val="1"/>
                <c:pt idx="0">
                  <c:v>SOLICITUDES RECIBIDAS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2015</c:v>
                </c:pt>
                <c:pt idx="1">
                  <c:v>Noviembre 2015</c:v>
                </c:pt>
                <c:pt idx="2">
                  <c:v>Diciembre 2015</c:v>
                </c:pt>
              </c:strCache>
            </c:strRef>
          </c:cat>
          <c:val>
            <c:numRef>
              <c:f>'DATA VALIDATION'!$I$7:$I$9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'DATA VALIDATION'!$J$6</c:f>
              <c:strCache>
                <c:ptCount val="1"/>
                <c:pt idx="0">
                  <c:v>ANTES DE 10 DIAS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2015</c:v>
                </c:pt>
                <c:pt idx="1">
                  <c:v>Noviembre 2015</c:v>
                </c:pt>
                <c:pt idx="2">
                  <c:v>Diciembre 2015</c:v>
                </c:pt>
              </c:strCache>
            </c:strRef>
          </c:cat>
          <c:val>
            <c:numRef>
              <c:f>'DATA VALIDATION'!$J$7:$J$9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strRef>
              <c:f>'DATA VALIDATION'!$K$6</c:f>
              <c:strCache>
                <c:ptCount val="1"/>
                <c:pt idx="0">
                  <c:v> DE 10 A  15 DIAS 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2015</c:v>
                </c:pt>
                <c:pt idx="1">
                  <c:v>Noviembre 2015</c:v>
                </c:pt>
                <c:pt idx="2">
                  <c:v>Diciembre 2015</c:v>
                </c:pt>
              </c:strCache>
            </c:strRef>
          </c:cat>
          <c:val>
            <c:numRef>
              <c:f>'DATA VALIDATION'!$K$7:$K$9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VALIDATION'!$L$6</c:f>
              <c:strCache>
                <c:ptCount val="1"/>
                <c:pt idx="0">
                  <c:v>REFERIDAS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2015</c:v>
                </c:pt>
                <c:pt idx="1">
                  <c:v>Noviembre 2015</c:v>
                </c:pt>
                <c:pt idx="2">
                  <c:v>Diciembre 2015</c:v>
                </c:pt>
              </c:strCache>
            </c:strRef>
          </c:cat>
          <c:val>
            <c:numRef>
              <c:f>'DATA VALIDATION'!$L$7:$L$9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 VALIDATION'!$M$6</c:f>
              <c:strCache>
                <c:ptCount val="1"/>
                <c:pt idx="0">
                  <c:v>RECHAZADAS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2015</c:v>
                </c:pt>
                <c:pt idx="1">
                  <c:v>Noviembre 2015</c:v>
                </c:pt>
                <c:pt idx="2">
                  <c:v>Diciembre 2015</c:v>
                </c:pt>
              </c:strCache>
            </c:strRef>
          </c:cat>
          <c:val>
            <c:numRef>
              <c:f>'DATA VALIDATION'!$M$7:$M$9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26575120"/>
        <c:axId val="263092760"/>
      </c:barChart>
      <c:catAx>
        <c:axId val="12657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3092760"/>
        <c:crosses val="autoZero"/>
        <c:auto val="1"/>
        <c:lblAlgn val="ctr"/>
        <c:lblOffset val="100"/>
        <c:noMultiLvlLbl val="0"/>
      </c:catAx>
      <c:valAx>
        <c:axId val="263092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6575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Estadistica OAI Diciembre  2015 (3).xlsx]SGC-2!PivotTable1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Solicitudes de Información OAI</a:t>
            </a:r>
          </a:p>
        </c:rich>
      </c:tx>
      <c:layout>
        <c:manualLayout>
          <c:xMode val="edge"/>
          <c:yMode val="edge"/>
          <c:x val="0.30045375509194716"/>
          <c:y val="0.122958588509769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'SGC-2'!$B$4:$B$5</c:f>
              <c:strCache>
                <c:ptCount val="1"/>
                <c:pt idx="0">
                  <c:v>A TIEMPO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'SGC-2'!$A$6:$A$10</c:f>
              <c:strCache>
                <c:ptCount val="4"/>
                <c:pt idx="0">
                  <c:v>Base de Datos</c:v>
                </c:pt>
                <c:pt idx="1">
                  <c:v>Rechazada</c:v>
                </c:pt>
                <c:pt idx="2">
                  <c:v>Recursos Humanos</c:v>
                </c:pt>
                <c:pt idx="3">
                  <c:v>Referida</c:v>
                </c:pt>
              </c:strCache>
            </c:strRef>
          </c:cat>
          <c:val>
            <c:numRef>
              <c:f>'SGC-2'!$B$6:$B$10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5830984"/>
        <c:axId val="315831376"/>
        <c:axId val="0"/>
      </c:bar3DChart>
      <c:catAx>
        <c:axId val="31583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831376"/>
        <c:crosses val="autoZero"/>
        <c:auto val="1"/>
        <c:lblAlgn val="ctr"/>
        <c:lblOffset val="100"/>
        <c:noMultiLvlLbl val="0"/>
      </c:catAx>
      <c:valAx>
        <c:axId val="31583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83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'DATA VALIDATION'!$H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0</xdr:row>
      <xdr:rowOff>222250</xdr:rowOff>
    </xdr:from>
    <xdr:to>
      <xdr:col>2</xdr:col>
      <xdr:colOff>507999</xdr:colOff>
      <xdr:row>6</xdr:row>
      <xdr:rowOff>111125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4" t="4597" r="3144" b="4597"/>
        <a:stretch/>
      </xdr:blipFill>
      <xdr:spPr>
        <a:xfrm>
          <a:off x="476249" y="222250"/>
          <a:ext cx="2365375" cy="1254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552450</xdr:colOff>
      <xdr:row>0</xdr:row>
      <xdr:rowOff>250686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666750" cy="22211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190499</xdr:rowOff>
    </xdr:from>
    <xdr:to>
      <xdr:col>4</xdr:col>
      <xdr:colOff>1190624</xdr:colOff>
      <xdr:row>36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180975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1er.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23</xdr:row>
          <xdr:rowOff>28575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2do.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28575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28575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4to. Trimestre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157162</xdr:rowOff>
    </xdr:from>
    <xdr:to>
      <xdr:col>6</xdr:col>
      <xdr:colOff>109538</xdr:colOff>
      <xdr:row>27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rlin Mercedes" refreshedDate="42384.608517939814" createdVersion="4" refreshedVersion="5" minRefreshableVersion="3" recordCount="196">
  <cacheSource type="worksheet">
    <worksheetSource ref="A8:S204" sheet="ALIMENTACION"/>
  </cacheSource>
  <cacheFields count="19">
    <cacheField name="No" numFmtId="0">
      <sharedItems containsString="0" containsBlank="1" containsNumber="1" containsInteger="1" minValue="1" maxValue="125"/>
    </cacheField>
    <cacheField name="Nombre del Solicitante" numFmtId="0">
      <sharedItems containsBlank="1"/>
    </cacheField>
    <cacheField name="Telefóno" numFmtId="0">
      <sharedItems containsBlank="1"/>
    </cacheField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/>
    </cacheField>
    <cacheField name="Tiempo estipulado" numFmtId="0">
      <sharedItems containsMixedTypes="1" containsNumber="1" containsInteger="1" minValue="2" maxValue="15"/>
    </cacheField>
    <cacheField name="Respuesta " numFmtId="0">
      <sharedItems containsBlank="1" count="4">
        <s v="Procede"/>
        <s v="Rechazada"/>
        <s v="Referida"/>
        <m/>
      </sharedItems>
    </cacheField>
    <cacheField name="Fecha Solicitud Incompleta_x000a_(MES/DIA/AÑO)" numFmtId="0">
      <sharedItems containsNonDate="0" containsDate="1" containsString="0" containsBlank="1" minDate="2014-04-09T00:00:00" maxDate="2014-04-10T00:00:00"/>
    </cacheField>
    <cacheField name="Fecha de Solicitud_x000a_(MES/DIA/AÑO)" numFmtId="14">
      <sharedItems containsNonDate="0" containsDate="1" containsString="0" containsBlank="1" minDate="2014-02-06T00:00:00" maxDate="2015-02-17T00:00:00"/>
    </cacheField>
    <cacheField name="Año" numFmtId="14">
      <sharedItems/>
    </cacheField>
    <cacheField name="Cálculo Mes" numFmtId="1">
      <sharedItems containsMixedTypes="1" containsNumber="1" containsInteger="1" minValue="1" maxValue="11"/>
    </cacheField>
    <cacheField name="MES" numFmtId="1">
      <sharedItems count="14">
        <s v="Febrero 2014"/>
        <s v="Marzo 2014"/>
        <s v="Abril 2014"/>
        <s v="Mayo 2014"/>
        <s v="Junio 2014"/>
        <s v="Julio 2014"/>
        <s v="Agosto 2014"/>
        <s v="Septiembre 2014"/>
        <s v="Octubre 2014"/>
        <s v="Noviembre 2014"/>
        <s v="Enero  2015"/>
        <s v=""/>
        <s v="Febrero 2015"/>
        <s v="Junio 2015" u="1"/>
      </sharedItems>
    </cacheField>
    <cacheField name="Días feriados_x000a_(MES/DIA/AÑO)" numFmtId="14">
      <sharedItems containsNonDate="0" containsDate="1" containsString="0" containsBlank="1" minDate="2014-01-01T00:00:00" maxDate="2016-01-26T00:00:00"/>
    </cacheField>
    <cacheField name="Fecha límite de entrega (MES/DIA/AÑO)" numFmtId="14">
      <sharedItems containsDate="1" containsMixedTypes="1" minDate="2014-02-17T00:00:00" maxDate="2015-02-25T00:00:00"/>
    </cacheField>
    <cacheField name="Fecha de Respuesta_x000a_(MES/DIA/AÑO)" numFmtId="14">
      <sharedItems containsNonDate="0" containsDate="1" containsString="0" containsBlank="1" minDate="2014-02-13T00:00:00" maxDate="2015-02-20T00:00:00"/>
    </cacheField>
    <cacheField name="Días Totales" numFmtId="0">
      <sharedItems containsSemiMixedTypes="0" containsString="0" containsNumber="1" containsInteger="1" minValue="0" maxValue="9"/>
    </cacheField>
    <cacheField name="Cumplimiento" numFmtId="0">
      <sharedItems count="3">
        <s v="A TIEMPO"/>
        <s v="FUERA DE TIEMPO"/>
        <s v="" u="1"/>
      </sharedItems>
    </cacheField>
    <cacheField name="TIEMPO ANTES DE" numFmtId="0">
      <sharedItems count="4">
        <s v="ANTES DE 10 DIAS"/>
        <s v=""/>
        <e v="#REF!" u="1"/>
        <s v="DE 10 A 15 DIA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Arlin Mercedes" refreshedDate="42384.608519675923" createdVersion="4" refreshedVersion="5" minRefreshableVersion="3" recordCount="196">
  <cacheSource type="worksheet">
    <worksheetSource ref="A8:R204" sheet="ALIMENTACION"/>
  </cacheSource>
  <cacheFields count="18">
    <cacheField name="No" numFmtId="0">
      <sharedItems containsString="0" containsBlank="1" containsNumber="1" containsInteger="1" minValue="1" maxValue="125"/>
    </cacheField>
    <cacheField name="Nombre del Solicitante" numFmtId="0">
      <sharedItems containsBlank="1"/>
    </cacheField>
    <cacheField name="Telefóno" numFmtId="0">
      <sharedItems containsBlank="1"/>
    </cacheField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 count="6">
        <s v="Página Web"/>
        <s v="Base de Datos"/>
        <s v="Referida"/>
        <s v="Rechazada"/>
        <s v="Recursos Humanos"/>
        <m/>
      </sharedItems>
    </cacheField>
    <cacheField name="Tiempo estipulado" numFmtId="0">
      <sharedItems containsMixedTypes="1" containsNumber="1" containsInteger="1" minValue="2" maxValue="15"/>
    </cacheField>
    <cacheField name="Respuesta " numFmtId="0">
      <sharedItems containsBlank="1" count="5">
        <s v="Procede"/>
        <s v="Rechazada"/>
        <s v="Referida"/>
        <m/>
        <s v="Reenviada" u="1"/>
      </sharedItems>
    </cacheField>
    <cacheField name="Fecha Solicitud Incompleta_x000a_(MES/DIA/AÑO)" numFmtId="0">
      <sharedItems containsNonDate="0" containsDate="1" containsString="0" containsBlank="1" minDate="2014-04-09T00:00:00" maxDate="2014-04-10T00:00:00"/>
    </cacheField>
    <cacheField name="Fecha de Solicitud_x000a_(MES/DIA/AÑO)" numFmtId="14">
      <sharedItems containsNonDate="0" containsDate="1" containsString="0" containsBlank="1" minDate="2014-02-06T00:00:00" maxDate="2015-02-17T00:00:00"/>
    </cacheField>
    <cacheField name="Año" numFmtId="14">
      <sharedItems/>
    </cacheField>
    <cacheField name="Cálculo Mes" numFmtId="1">
      <sharedItems containsMixedTypes="1" containsNumber="1" containsInteger="1" minValue="1" maxValue="11"/>
    </cacheField>
    <cacheField name="MES" numFmtId="1">
      <sharedItems count="20">
        <s v="Febrero 2014"/>
        <s v="Marzo 2014"/>
        <s v="Abril 2014"/>
        <s v="Mayo 2014"/>
        <s v="Junio 2014"/>
        <s v="Julio 2014"/>
        <s v="Agosto 2014"/>
        <s v="Septiembre 2014"/>
        <s v="Octubre 2014"/>
        <s v="Noviembre 2014"/>
        <s v="Enero  2015"/>
        <s v=""/>
        <s v="Febrero 2015"/>
        <s v="Mayo" u="1"/>
        <s v="Noviembre" u="1"/>
        <s v="Abril" u="1"/>
        <s v="Diciembre" u="1"/>
        <s v="Junio" u="1"/>
        <s v="Febrero" u="1"/>
        <s v="Marzo" u="1"/>
      </sharedItems>
    </cacheField>
    <cacheField name="Días feriados_x000a_(MES/DIA/AÑO)" numFmtId="14">
      <sharedItems containsNonDate="0" containsDate="1" containsString="0" containsBlank="1" minDate="2014-01-01T00:00:00" maxDate="2016-01-26T00:00:00"/>
    </cacheField>
    <cacheField name="Fecha límite de entrega (MES/DIA/AÑO)" numFmtId="14">
      <sharedItems containsDate="1" containsMixedTypes="1" minDate="2014-02-17T00:00:00" maxDate="2015-02-25T00:00:00"/>
    </cacheField>
    <cacheField name="Fecha de Respuesta_x000a_(MES/DIA/AÑO)" numFmtId="14">
      <sharedItems containsNonDate="0" containsDate="1" containsString="0" containsBlank="1" minDate="2014-02-13T00:00:00" maxDate="2015-02-20T00:00:00"/>
    </cacheField>
    <cacheField name="Días Totales" numFmtId="0">
      <sharedItems containsSemiMixedTypes="0" containsString="0" containsNumber="1" containsInteger="1" minValue="0" maxValue="9"/>
    </cacheField>
    <cacheField name="Cumplimiento" numFmtId="0">
      <sharedItems count="3">
        <s v="A TIEMPO"/>
        <s v="FUERA DE TIEMPO"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Arlin Mercedes" refreshedDate="42384.608521180555" createdVersion="5" refreshedVersion="5" minRefreshableVersion="3" recordCount="204">
  <cacheSource type="worksheet">
    <worksheetSource ref="D8:S212" sheet="ALIMENTACION"/>
  </cacheSource>
  <cacheFields count="16"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 count="6">
        <s v="Página Web"/>
        <s v="Base de Datos"/>
        <s v="Referida"/>
        <s v="Rechazada"/>
        <s v="Recursos Humanos"/>
        <m/>
      </sharedItems>
    </cacheField>
    <cacheField name="Tiempo estipulado" numFmtId="0">
      <sharedItems containsBlank="1" containsMixedTypes="1" containsNumber="1" containsInteger="1" minValue="2" maxValue="15"/>
    </cacheField>
    <cacheField name="Respuesta " numFmtId="0">
      <sharedItems containsBlank="1"/>
    </cacheField>
    <cacheField name="Fecha Solicitud Incompleta_x000a_(MES/DIA/AÑO)" numFmtId="0">
      <sharedItems containsNonDate="0" containsDate="1" containsString="0" containsBlank="1" minDate="2014-04-09T00:00:00" maxDate="2014-04-10T00:00:00"/>
    </cacheField>
    <cacheField name="Fecha de Solicitud_x000a_(MES/DIA/AÑO)" numFmtId="0">
      <sharedItems containsNonDate="0" containsDate="1" containsString="0" containsBlank="1" minDate="2014-02-06T00:00:00" maxDate="2015-02-17T00:00:00"/>
    </cacheField>
    <cacheField name="Año" numFmtId="14">
      <sharedItems count="3">
        <s v="2014"/>
        <s v="2015"/>
        <s v=""/>
      </sharedItems>
    </cacheField>
    <cacheField name="Cálculo Mes" numFmtId="0">
      <sharedItems containsBlank="1" containsMixedTypes="1" containsNumber="1" containsInteger="1" minValue="1" maxValue="11"/>
    </cacheField>
    <cacheField name="MES" numFmtId="0">
      <sharedItems containsBlank="1" count="14">
        <s v="Febrero 2014"/>
        <s v="Marzo 2014"/>
        <s v="Abril 2014"/>
        <s v="Mayo 2014"/>
        <s v="Junio 2014"/>
        <s v="Julio 2014"/>
        <s v="Agosto 2014"/>
        <s v="Septiembre 2014"/>
        <s v="Octubre 2014"/>
        <s v="Noviembre 2014"/>
        <s v="Enero  2015"/>
        <s v=""/>
        <s v="Febrero 2015"/>
        <m/>
      </sharedItems>
    </cacheField>
    <cacheField name="Días feriados_x000a_(MES/DIA/AÑO)" numFmtId="14">
      <sharedItems containsNonDate="0" containsDate="1" containsString="0" containsBlank="1" minDate="2014-01-01T00:00:00" maxDate="2016-01-26T00:00:00"/>
    </cacheField>
    <cacheField name="Fecha límite de entrega (MES/DIA/AÑO)" numFmtId="14">
      <sharedItems containsDate="1" containsBlank="1" containsMixedTypes="1" minDate="2014-02-17T00:00:00" maxDate="2015-02-25T00:00:00"/>
    </cacheField>
    <cacheField name="Fecha de Respuesta_x000a_(MES/DIA/AÑO)" numFmtId="14">
      <sharedItems containsNonDate="0" containsDate="1" containsString="0" containsBlank="1" minDate="2014-02-13T00:00:00" maxDate="2015-02-20T00:00:00"/>
    </cacheField>
    <cacheField name="Días Totales" numFmtId="0">
      <sharedItems containsString="0" containsBlank="1" containsNumber="1" containsInteger="1" minValue="0" maxValue="9"/>
    </cacheField>
    <cacheField name="Cumplimiento" numFmtId="0">
      <sharedItems containsBlank="1" count="3">
        <s v="A TIEMPO"/>
        <s v="FUERA DE TIEMPO"/>
        <m/>
      </sharedItems>
    </cacheField>
    <cacheField name="TIEMPO ANTES D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n v="1"/>
    <s v="Patricia sanchez"/>
    <s v="829-633-3338"/>
    <s v="patriciajavier8@hotmail.com"/>
    <s v="Rol de la TSS"/>
    <s v="Página Web"/>
    <n v="2"/>
    <x v="0"/>
    <m/>
    <d v="2014-02-13T00:00:00"/>
    <s v="2014"/>
    <n v="2"/>
    <x v="0"/>
    <d v="2014-01-01T00:00:00"/>
    <d v="2014-02-17T00:00:00"/>
    <d v="2014-02-13T00:00:00"/>
    <n v="0"/>
    <x v="0"/>
    <x v="0"/>
  </r>
  <r>
    <n v="2"/>
    <s v="Salomé Medina"/>
    <s v="829-903-3109"/>
    <s v="eliml24@hotmail.com"/>
    <s v="Areas en las Oficinas Regionales de la TSS "/>
    <s v="Página Web"/>
    <n v="2"/>
    <x v="0"/>
    <m/>
    <d v="2014-02-13T00:00:00"/>
    <s v="2014"/>
    <n v="2"/>
    <x v="0"/>
    <d v="2014-01-06T00:00:00"/>
    <d v="2014-02-17T00:00:00"/>
    <d v="2014-02-13T00:00:00"/>
    <n v="0"/>
    <x v="0"/>
    <x v="0"/>
  </r>
  <r>
    <n v="3"/>
    <s v="Jonathan Cabrera"/>
    <s v="829-718-0888"/>
    <s v="jcabrera@newpartners.com.do"/>
    <s v="Rango de sueldos en el Gobierno Central"/>
    <s v="Base de Datos"/>
    <n v="15"/>
    <x v="1"/>
    <m/>
    <d v="2014-02-06T00:00:00"/>
    <s v="2014"/>
    <n v="2"/>
    <x v="0"/>
    <d v="2014-01-21T00:00:00"/>
    <d v="2014-02-28T00:00:00"/>
    <d v="2014-02-19T00:00:00"/>
    <n v="9"/>
    <x v="0"/>
    <x v="1"/>
  </r>
  <r>
    <n v="4"/>
    <s v="Martha L. Matos Perez"/>
    <s v="809-710-2177"/>
    <s v="marthamatosp@yahoo.es"/>
    <s v="Cantidad de empresas registradas en la región este"/>
    <s v="Base de Datos"/>
    <n v="15"/>
    <x v="0"/>
    <m/>
    <d v="2014-02-19T00:00:00"/>
    <s v="2014"/>
    <n v="2"/>
    <x v="0"/>
    <d v="2014-02-27T00:00:00"/>
    <d v="2014-03-13T00:00:00"/>
    <d v="2014-03-04T00:00:00"/>
    <n v="9"/>
    <x v="0"/>
    <x v="0"/>
  </r>
  <r>
    <n v="5"/>
    <s v="Charina Bautista"/>
    <s v="829-718-2621"/>
    <s v="charinabtta@gmail.com"/>
    <s v="Cantidad de Pymes en RD"/>
    <s v="Referida"/>
    <n v="3"/>
    <x v="2"/>
    <m/>
    <d v="2014-03-11T00:00:00"/>
    <s v="2014"/>
    <n v="3"/>
    <x v="1"/>
    <d v="2014-04-18T00:00:00"/>
    <d v="2014-03-14T00:00:00"/>
    <d v="2014-03-11T00:00:00"/>
    <n v="0"/>
    <x v="0"/>
    <x v="1"/>
  </r>
  <r>
    <n v="6"/>
    <s v="Evelyn Castillo Bastardo"/>
    <s v="809-554-5130"/>
    <s v="evelyncastillo5@hotmail.com"/>
    <s v="Cantidad de Trabajadores registrados en TSS"/>
    <s v="Base de Datos"/>
    <n v="15"/>
    <x v="0"/>
    <m/>
    <d v="2014-02-25T00:00:00"/>
    <s v="2014"/>
    <n v="2"/>
    <x v="0"/>
    <d v="2014-04-05T00:00:00"/>
    <d v="2014-03-19T00:00:00"/>
    <d v="2014-03-07T00:00:00"/>
    <n v="8"/>
    <x v="0"/>
    <x v="0"/>
  </r>
  <r>
    <n v="7"/>
    <s v="Lucy Esther Ramirez"/>
    <s v="829-585-4528"/>
    <s v="lucyesther95@hotmail.com"/>
    <s v="Rol de la TSS, Misión, Visión y Valores"/>
    <s v="Página Web"/>
    <n v="2"/>
    <x v="0"/>
    <m/>
    <d v="2014-03-07T00:00:00"/>
    <s v="2014"/>
    <n v="3"/>
    <x v="1"/>
    <d v="2014-06-19T00:00:00"/>
    <d v="2014-03-11T00:00:00"/>
    <d v="2014-03-11T00:00:00"/>
    <n v="2"/>
    <x v="0"/>
    <x v="0"/>
  </r>
  <r>
    <n v="8"/>
    <s v="Randy Domingues"/>
    <s v="829-919-4861"/>
    <s v="randystiven59@gmail.Com"/>
    <s v="Rol de la TSS, Misión, Visión y Valores"/>
    <s v="Página Web"/>
    <n v="2"/>
    <x v="0"/>
    <m/>
    <d v="2014-03-11T00:00:00"/>
    <s v="2014"/>
    <n v="3"/>
    <x v="1"/>
    <d v="2014-09-24T00:00:00"/>
    <d v="2014-03-13T00:00:00"/>
    <d v="2014-03-11T00:00:00"/>
    <n v="0"/>
    <x v="0"/>
    <x v="0"/>
  </r>
  <r>
    <n v="9"/>
    <s v="Dayana Acosta"/>
    <s v="809-565-5582"/>
    <s v="dayana24acosta@gmail.com"/>
    <s v="Balance General del Régimen Contributivo"/>
    <s v="Base de Datos"/>
    <n v="15"/>
    <x v="0"/>
    <m/>
    <d v="2014-03-20T00:00:00"/>
    <s v="2014"/>
    <n v="3"/>
    <x v="1"/>
    <d v="2014-11-10T00:00:00"/>
    <d v="2014-04-10T00:00:00"/>
    <d v="2014-03-21T00:00:00"/>
    <n v="1"/>
    <x v="0"/>
    <x v="0"/>
  </r>
  <r>
    <n v="10"/>
    <s v="Lorenza Santana"/>
    <s v="809-563-0288"/>
    <s v="lorenza2441@hotmail.com"/>
    <s v="Cuales Instituciones Públicas estan al día en el pago de la Seguridad Social"/>
    <s v="Base de Datos"/>
    <n v="15"/>
    <x v="0"/>
    <m/>
    <d v="2014-03-12T00:00:00"/>
    <s v="2014"/>
    <n v="3"/>
    <x v="1"/>
    <d v="2014-12-25T00:00:00"/>
    <d v="2014-04-02T00:00:00"/>
    <d v="2014-03-25T00:00:00"/>
    <n v="9"/>
    <x v="0"/>
    <x v="0"/>
  </r>
  <r>
    <n v="11"/>
    <s v="Felvia Mejía Santos"/>
    <s v="809-855-3867"/>
    <s v="fmejia@forbesamericas.com"/>
    <s v="Lista de las 20 empresas que mas empleados tienen"/>
    <s v="Base de Datos"/>
    <n v="15"/>
    <x v="0"/>
    <m/>
    <d v="2014-03-26T00:00:00"/>
    <s v="2014"/>
    <n v="3"/>
    <x v="1"/>
    <d v="2014-12-24T00:00:00"/>
    <d v="2014-04-16T00:00:00"/>
    <d v="2014-03-28T00:00:00"/>
    <n v="2"/>
    <x v="0"/>
    <x v="0"/>
  </r>
  <r>
    <n v="12"/>
    <s v="Glori Reyes Morillo"/>
    <s v="809-237-8104"/>
    <s v="glorimassielreyesmorillo@gmail.com"/>
    <s v="Rol de la TSS"/>
    <s v="Página Web"/>
    <n v="2"/>
    <x v="0"/>
    <m/>
    <d v="2014-03-26T00:00:00"/>
    <s v="2014"/>
    <n v="3"/>
    <x v="1"/>
    <d v="2014-12-30T00:00:00"/>
    <d v="2014-03-28T00:00:00"/>
    <d v="2014-03-31T00:00:00"/>
    <n v="3"/>
    <x v="1"/>
    <x v="0"/>
  </r>
  <r>
    <n v="13"/>
    <s v="Miguel Angel Vargas Fernandez"/>
    <s v="809-961-9348"/>
    <s v="mvargas@itla.edu.do"/>
    <s v="Detalles de la devolución de fondos"/>
    <s v="Página Web"/>
    <n v="2"/>
    <x v="0"/>
    <m/>
    <d v="2014-03-31T00:00:00"/>
    <s v="2014"/>
    <n v="3"/>
    <x v="1"/>
    <d v="2015-01-01T00:00:00"/>
    <d v="2014-04-02T00:00:00"/>
    <d v="2014-03-31T00:00:00"/>
    <n v="0"/>
    <x v="0"/>
    <x v="0"/>
  </r>
  <r>
    <n v="14"/>
    <s v="Teresa Lopez"/>
    <s v="809-533-9061"/>
    <s v="capricorniotere@hotmail.com"/>
    <s v="Beneficio establecido por ley sobre personas desempleada"/>
    <s v="Referida"/>
    <n v="3"/>
    <x v="2"/>
    <m/>
    <d v="2014-04-01T00:00:00"/>
    <s v="2014"/>
    <n v="4"/>
    <x v="2"/>
    <d v="2015-01-05T00:00:00"/>
    <d v="2014-04-04T00:00:00"/>
    <d v="2014-04-02T00:00:00"/>
    <n v="1"/>
    <x v="0"/>
    <x v="1"/>
  </r>
  <r>
    <n v="15"/>
    <s v="Maria Antonia Liriano"/>
    <s v="809-756-7750"/>
    <s v="abel_adames20@hotmail.com"/>
    <s v="Proceso que debe seguir para actualizar una cedula en base de datos"/>
    <s v="Base de Datos"/>
    <n v="15"/>
    <x v="0"/>
    <d v="2014-04-09T00:00:00"/>
    <d v="2014-04-16T00:00:00"/>
    <s v="2014"/>
    <n v="4"/>
    <x v="2"/>
    <d v="2015-01-21T00:00:00"/>
    <d v="2014-05-08T00:00:00"/>
    <d v="2014-04-16T00:00:00"/>
    <n v="0"/>
    <x v="0"/>
    <x v="0"/>
  </r>
  <r>
    <n v="16"/>
    <s v="Fernando Roedan hernandez"/>
    <s v="809-803-8568"/>
    <s v="fernando.roedan@gmail.com"/>
    <s v="Copia de los Procesos jurídicos de empleadores"/>
    <s v="Rechazada"/>
    <n v="5"/>
    <x v="1"/>
    <m/>
    <d v="2014-04-08T00:00:00"/>
    <s v="2014"/>
    <n v="4"/>
    <x v="2"/>
    <d v="2015-01-26T00:00:00"/>
    <d v="2014-04-15T00:00:00"/>
    <d v="2014-04-08T00:00:00"/>
    <n v="0"/>
    <x v="0"/>
    <x v="1"/>
  </r>
  <r>
    <n v="17"/>
    <s v="Fernando Roedan hernandez"/>
    <s v="809-803-8568"/>
    <s v="fernando.roedan@gmail.com"/>
    <s v="Modelo de Querella utilizado contra empleadores"/>
    <s v="Recursos Humanos"/>
    <n v="5"/>
    <x v="0"/>
    <m/>
    <d v="2014-04-09T00:00:00"/>
    <s v="2014"/>
    <n v="4"/>
    <x v="2"/>
    <d v="2015-04-03T00:00:00"/>
    <d v="2014-04-16T00:00:00"/>
    <d v="2014-04-10T00:00:00"/>
    <n v="1"/>
    <x v="0"/>
    <x v="0"/>
  </r>
  <r>
    <n v="18"/>
    <s v="Nathalie Maria"/>
    <s v="809-685-7943"/>
    <s v="info@conape.gob.do"/>
    <s v="Cantidad de personas mayores de 60 años que estan incluidas en Aseguradoras"/>
    <s v="Base de Datos"/>
    <n v="15"/>
    <x v="0"/>
    <m/>
    <d v="2014-04-10T00:00:00"/>
    <s v="2014"/>
    <n v="4"/>
    <x v="2"/>
    <d v="2015-05-04T00:00:00"/>
    <d v="2014-05-02T00:00:00"/>
    <d v="2014-04-14T00:00:00"/>
    <n v="2"/>
    <x v="0"/>
    <x v="0"/>
  </r>
  <r>
    <n v="19"/>
    <s v="Yanira Morillo"/>
    <s v="809-303-3029"/>
    <s v="No registrado"/>
    <s v="Como registrarse en TSS, cuando corresponde pagar"/>
    <s v="Recursos Humanos"/>
    <n v="5"/>
    <x v="0"/>
    <m/>
    <d v="2014-04-09T00:00:00"/>
    <s v="2014"/>
    <n v="4"/>
    <x v="2"/>
    <d v="2015-09-24T00:00:00"/>
    <d v="2014-04-16T00:00:00"/>
    <d v="2014-04-16T00:00:00"/>
    <n v="5"/>
    <x v="0"/>
    <x v="0"/>
  </r>
  <r>
    <n v="20"/>
    <s v="Fernando Roedan hernandez"/>
    <s v="809-803-8568"/>
    <s v="fernando.roedan@gmail.com"/>
    <s v="Copia de expedientes de procesos sancionadores tramitados por la TSS"/>
    <s v="Rechazada"/>
    <n v="5"/>
    <x v="1"/>
    <m/>
    <d v="2014-04-08T00:00:00"/>
    <s v="2014"/>
    <n v="4"/>
    <x v="2"/>
    <d v="2015-10-09T00:00:00"/>
    <d v="2014-04-15T00:00:00"/>
    <d v="2014-04-08T00:00:00"/>
    <n v="0"/>
    <x v="0"/>
    <x v="1"/>
  </r>
  <r>
    <n v="21"/>
    <s v="Mary Monsanto"/>
    <s v="829-889-4400"/>
    <s v="marymonsanto67@hotmail.com"/>
    <s v="Procedimiento para registrar empresa"/>
    <s v="Recursos Humanos"/>
    <n v="5"/>
    <x v="0"/>
    <m/>
    <d v="2014-04-09T00:00:00"/>
    <s v="2014"/>
    <n v="4"/>
    <x v="2"/>
    <d v="2015-12-24T00:00:00"/>
    <d v="2014-04-16T00:00:00"/>
    <d v="2014-04-16T00:00:00"/>
    <n v="5"/>
    <x v="0"/>
    <x v="0"/>
  </r>
  <r>
    <n v="22"/>
    <s v="Jimena Mariana"/>
    <s v="849-853-7469"/>
    <s v="No registrado"/>
    <s v="Como pagar facturas de TSS y consecuencias del no pago"/>
    <s v="Recursos Humanos"/>
    <n v="5"/>
    <x v="0"/>
    <m/>
    <d v="2014-04-08T00:00:00"/>
    <s v="2014"/>
    <n v="4"/>
    <x v="2"/>
    <d v="2015-12-25T00:00:00"/>
    <d v="2014-04-15T00:00:00"/>
    <d v="2014-04-16T00:00:00"/>
    <n v="6"/>
    <x v="1"/>
    <x v="0"/>
  </r>
  <r>
    <n v="23"/>
    <s v="Nathalie Maria"/>
    <s v="809-685-7943"/>
    <s v="info@conape.gob.do"/>
    <s v="Cantidad de personas mayores de 60 años que estan incluidas en Aseguradoras"/>
    <s v="Base de Datos"/>
    <n v="15"/>
    <x v="0"/>
    <m/>
    <d v="2014-04-10T00:00:00"/>
    <s v="2014"/>
    <n v="4"/>
    <x v="2"/>
    <d v="2015-12-31T00:00:00"/>
    <d v="2014-05-02T00:00:00"/>
    <d v="2014-04-14T00:00:00"/>
    <n v="2"/>
    <x v="0"/>
    <x v="0"/>
  </r>
  <r>
    <n v="24"/>
    <s v="Jose de Jesus Berges martin"/>
    <s v="829-918-2808"/>
    <s v="jberges@bergeslaw.do"/>
    <s v="Certificación de cotización"/>
    <s v="Rechazada"/>
    <n v="5"/>
    <x v="1"/>
    <m/>
    <d v="2014-04-21T00:00:00"/>
    <s v="2014"/>
    <n v="4"/>
    <x v="2"/>
    <d v="2016-01-01T00:00:00"/>
    <d v="2014-04-28T00:00:00"/>
    <d v="2014-04-23T00:00:00"/>
    <n v="2"/>
    <x v="0"/>
    <x v="1"/>
  </r>
  <r>
    <n v="25"/>
    <s v="Sorange Peña Lara"/>
    <s v="809-728-8242"/>
    <s v="sorange_94@hotmail.com"/>
    <s v="Certificación de cotización"/>
    <s v="Rechazada"/>
    <n v="5"/>
    <x v="1"/>
    <m/>
    <d v="2014-04-23T00:00:00"/>
    <s v="2014"/>
    <n v="4"/>
    <x v="2"/>
    <d v="2016-01-04T00:00:00"/>
    <d v="2014-04-30T00:00:00"/>
    <d v="2014-04-24T00:00:00"/>
    <n v="1"/>
    <x v="0"/>
    <x v="1"/>
  </r>
  <r>
    <n v="26"/>
    <s v="Rosanna Ventura"/>
    <s v="809-596-2318"/>
    <s v="mgkeila_esther@hotmail.com"/>
    <s v="Misión, Visión y Valores"/>
    <s v="Recursos Humanos"/>
    <n v="5"/>
    <x v="0"/>
    <m/>
    <d v="2014-04-28T00:00:00"/>
    <s v="2014"/>
    <n v="4"/>
    <x v="2"/>
    <d v="2016-01-21T00:00:00"/>
    <d v="2014-05-05T00:00:00"/>
    <d v="2014-04-28T00:00:00"/>
    <n v="0"/>
    <x v="0"/>
    <x v="0"/>
  </r>
  <r>
    <n v="27"/>
    <s v="Miguel Alberto Surun"/>
    <s v="809-334-6303"/>
    <s v="c.batista@mashlaw.com"/>
    <s v="Certificación de desembolsos al PRISS desde 2002/2014"/>
    <s v="Referida"/>
    <n v="3"/>
    <x v="2"/>
    <m/>
    <d v="2014-05-13T00:00:00"/>
    <s v="2014"/>
    <n v="5"/>
    <x v="3"/>
    <d v="2016-01-25T00:00:00"/>
    <d v="2014-05-16T00:00:00"/>
    <d v="2014-05-13T00:00:00"/>
    <n v="0"/>
    <x v="0"/>
    <x v="1"/>
  </r>
  <r>
    <n v="28"/>
    <s v="Angelica Zamora"/>
    <s v="506-8845-9665"/>
    <s v="azamora@revistasumma.com"/>
    <s v="Lista de las empresasque tienen 500 empleados directos o mas en RD"/>
    <s v="Base de Datos"/>
    <n v="15"/>
    <x v="0"/>
    <m/>
    <d v="2014-05-19T00:00:00"/>
    <s v="2014"/>
    <n v="5"/>
    <x v="3"/>
    <m/>
    <d v="2014-06-09T00:00:00"/>
    <d v="2014-05-23T00:00:00"/>
    <n v="4"/>
    <x v="0"/>
    <x v="0"/>
  </r>
  <r>
    <n v="29"/>
    <s v="Franthely Pacheco Guerrero"/>
    <s v="829-801-2576"/>
    <s v="franpachecog@gmail.com"/>
    <s v="Condiciones para optar concurso Periodista"/>
    <s v="Recursos Humanos"/>
    <n v="5"/>
    <x v="0"/>
    <m/>
    <d v="2014-05-27T00:00:00"/>
    <s v="2014"/>
    <n v="5"/>
    <x v="3"/>
    <m/>
    <d v="2014-06-03T00:00:00"/>
    <d v="2014-05-27T00:00:00"/>
    <n v="0"/>
    <x v="0"/>
    <x v="0"/>
  </r>
  <r>
    <n v="30"/>
    <s v="Yoanny Ureña"/>
    <s v="809-650-0303"/>
    <s v="joannyureña2@gmail.com"/>
    <s v="Criterios estadisticos para calcular mora, interes y recargo"/>
    <s v="Página Web"/>
    <n v="2"/>
    <x v="0"/>
    <m/>
    <d v="2014-06-09T00:00:00"/>
    <s v="2014"/>
    <n v="6"/>
    <x v="4"/>
    <m/>
    <d v="2014-06-11T00:00:00"/>
    <d v="2014-06-10T00:00:00"/>
    <n v="1"/>
    <x v="0"/>
    <x v="0"/>
  </r>
  <r>
    <n v="31"/>
    <s v="Faustino Jimenez Almonte"/>
    <s v="809-756-4211"/>
    <s v="fjimeneza@dgii.gov.do"/>
    <s v="Recaudación como porcentaje del PBI de la Seguridad Social, por tipo de regimen, períodos 2005/2013."/>
    <s v="Página Web"/>
    <n v="2"/>
    <x v="0"/>
    <m/>
    <d v="2014-06-23T00:00:00"/>
    <s v="2014"/>
    <n v="6"/>
    <x v="4"/>
    <m/>
    <d v="2014-06-25T00:00:00"/>
    <d v="2014-06-25T00:00:00"/>
    <n v="2"/>
    <x v="0"/>
    <x v="0"/>
  </r>
  <r>
    <n v="32"/>
    <s v="Kensy casado"/>
    <s v="829-273-8486"/>
    <s v="kenssy@hotmail.es"/>
    <s v="Biografia del Tesorero"/>
    <s v="Recursos Humanos"/>
    <n v="5"/>
    <x v="0"/>
    <m/>
    <d v="2014-06-27T00:00:00"/>
    <s v="2014"/>
    <n v="6"/>
    <x v="4"/>
    <m/>
    <d v="2014-07-04T00:00:00"/>
    <d v="2014-06-27T00:00:00"/>
    <n v="0"/>
    <x v="0"/>
    <x v="0"/>
  </r>
  <r>
    <n v="33"/>
    <s v="Zoila estevez"/>
    <s v="809-285-7770"/>
    <s v="zoilarova1229@hotmail.com"/>
    <s v="Normas Internacionales de Contabilidad utilizadas en TSS"/>
    <s v="Recursos Humanos"/>
    <n v="5"/>
    <x v="0"/>
    <m/>
    <d v="2014-07-28T00:00:00"/>
    <s v="2014"/>
    <n v="7"/>
    <x v="5"/>
    <m/>
    <d v="2014-08-04T00:00:00"/>
    <d v="2014-08-01T00:00:00"/>
    <n v="4"/>
    <x v="0"/>
    <x v="0"/>
  </r>
  <r>
    <n v="34"/>
    <s v="Niurka Nuñez"/>
    <m/>
    <s v="niurka21@hotmail.es"/>
    <s v="Devolución dependiente Adicional"/>
    <s v="Recursos Humanos"/>
    <n v="5"/>
    <x v="0"/>
    <m/>
    <d v="2014-07-28T00:00:00"/>
    <s v="2014"/>
    <n v="7"/>
    <x v="5"/>
    <m/>
    <d v="2014-08-04T00:00:00"/>
    <d v="2014-08-01T00:00:00"/>
    <n v="4"/>
    <x v="0"/>
    <x v="0"/>
  </r>
  <r>
    <n v="35"/>
    <s v="Fabian Echavarria"/>
    <s v="809-910-5210"/>
    <s v="12y5vedado@gamil.com"/>
    <s v="Calculo Percapita Regimen Subsidiado"/>
    <s v="Recursos Humanos"/>
    <n v="5"/>
    <x v="0"/>
    <m/>
    <d v="2014-08-13T00:00:00"/>
    <s v="2014"/>
    <n v="8"/>
    <x v="6"/>
    <m/>
    <d v="2014-08-20T00:00:00"/>
    <d v="2014-08-14T00:00:00"/>
    <n v="1"/>
    <x v="0"/>
    <x v="0"/>
  </r>
  <r>
    <n v="36"/>
    <s v="Lorenzo A Martinez"/>
    <s v="809-879-0779"/>
    <s v="l_martinezl@hotmail.com"/>
    <s v="Listado de AFP que operan en RD"/>
    <s v="Referida"/>
    <n v="3"/>
    <x v="0"/>
    <m/>
    <d v="2014-08-14T00:00:00"/>
    <s v="2014"/>
    <n v="8"/>
    <x v="6"/>
    <m/>
    <d v="2014-08-19T00:00:00"/>
    <d v="2014-08-18T00:00:00"/>
    <n v="2"/>
    <x v="0"/>
    <x v="0"/>
  </r>
  <r>
    <n v="37"/>
    <s v="Maria Elena Gonzalez"/>
    <s v="829-433-3469"/>
    <s v="mariena13@hotmail.com"/>
    <s v="Fecha de Ingreso de la Ciudadana Julia Ramirez"/>
    <s v="Rechazada"/>
    <n v="5"/>
    <x v="1"/>
    <m/>
    <d v="2014-08-19T00:00:00"/>
    <s v="2014"/>
    <n v="8"/>
    <x v="6"/>
    <m/>
    <d v="2014-08-26T00:00:00"/>
    <d v="2014-08-21T00:00:00"/>
    <n v="2"/>
    <x v="0"/>
    <x v="1"/>
  </r>
  <r>
    <n v="38"/>
    <s v="Giller Perez"/>
    <s v="809-617-5820"/>
    <s v="gro21@hotmail.com"/>
    <s v="Calculos deducción salarios"/>
    <s v="Página Web"/>
    <n v="2"/>
    <x v="0"/>
    <m/>
    <d v="2014-08-25T00:00:00"/>
    <s v="2014"/>
    <n v="8"/>
    <x v="6"/>
    <m/>
    <d v="2014-08-27T00:00:00"/>
    <d v="2014-08-25T00:00:00"/>
    <n v="0"/>
    <x v="0"/>
    <x v="0"/>
  </r>
  <r>
    <n v="39"/>
    <s v="Manuel Ramiro "/>
    <s v="809-769-2998"/>
    <s v="manuelamoris@hotmail.com"/>
    <s v="Distribución salario por año y sexo."/>
    <s v="Página Web"/>
    <n v="2"/>
    <x v="0"/>
    <m/>
    <d v="2014-08-28T00:00:00"/>
    <s v="2014"/>
    <n v="8"/>
    <x v="6"/>
    <m/>
    <d v="2014-09-01T00:00:00"/>
    <d v="2014-08-29T00:00:00"/>
    <n v="1"/>
    <x v="0"/>
    <x v="0"/>
  </r>
  <r>
    <n v="40"/>
    <s v="Miguel Peralta"/>
    <s v="829-288-0736"/>
    <s v="guelin.peralta@hotmail.com"/>
    <s v="Asalariados inscritos en el SDSS"/>
    <s v="Página Web"/>
    <n v="2"/>
    <x v="0"/>
    <m/>
    <d v="2014-09-01T00:00:00"/>
    <s v="2014"/>
    <n v="9"/>
    <x v="7"/>
    <m/>
    <d v="2014-09-03T00:00:00"/>
    <d v="2014-09-02T00:00:00"/>
    <n v="1"/>
    <x v="0"/>
    <x v="0"/>
  </r>
  <r>
    <n v="41"/>
    <s v="Miguel Peralta"/>
    <s v="829-288-0736"/>
    <s v="guelin.peralta@hotmail.com"/>
    <s v="EstadisticasExtranjeros asistidos en Hospitales"/>
    <s v="Referida"/>
    <n v="3"/>
    <x v="2"/>
    <m/>
    <d v="2014-09-01T00:00:00"/>
    <s v="2014"/>
    <n v="9"/>
    <x v="7"/>
    <m/>
    <d v="2014-09-04T00:00:00"/>
    <d v="2014-09-02T00:00:00"/>
    <n v="1"/>
    <x v="0"/>
    <x v="1"/>
  </r>
  <r>
    <n v="42"/>
    <s v="Manuel Ramiro "/>
    <s v="809-769-2998"/>
    <s v="manuelamoris@hotmail.com"/>
    <s v="Distribución por ingreso mensual."/>
    <s v="Página Web"/>
    <n v="2"/>
    <x v="0"/>
    <m/>
    <d v="2014-09-19T00:00:00"/>
    <s v="2014"/>
    <n v="9"/>
    <x v="7"/>
    <m/>
    <d v="2014-09-23T00:00:00"/>
    <d v="2014-09-19T00:00:00"/>
    <n v="0"/>
    <x v="0"/>
    <x v="0"/>
  </r>
  <r>
    <n v="43"/>
    <s v="Manuel Ramiro "/>
    <s v="809-769-2998"/>
    <s v="manuelamoris@hotmail.com"/>
    <s v="Gastos Totales de Preaviso y Cesantia pagados en el 2011"/>
    <s v="Referida"/>
    <n v="3"/>
    <x v="0"/>
    <m/>
    <d v="2014-09-22T00:00:00"/>
    <s v="2014"/>
    <n v="9"/>
    <x v="7"/>
    <m/>
    <d v="2014-09-26T00:00:00"/>
    <d v="2014-09-22T00:00:00"/>
    <n v="0"/>
    <x v="0"/>
    <x v="0"/>
  </r>
  <r>
    <n v="44"/>
    <s v="Rachel Cabral"/>
    <s v="809-234-7826"/>
    <s v="danilocabralt@hotmail.com"/>
    <s v="Rol, funciones de la TSS"/>
    <s v="Página Web"/>
    <n v="2"/>
    <x v="0"/>
    <m/>
    <d v="2014-09-30T00:00:00"/>
    <s v="2014"/>
    <n v="9"/>
    <x v="7"/>
    <m/>
    <d v="2014-10-02T00:00:00"/>
    <d v="2014-10-01T00:00:00"/>
    <n v="1"/>
    <x v="0"/>
    <x v="0"/>
  </r>
  <r>
    <n v="45"/>
    <s v="Karolin Uceta"/>
    <s v="829-448-8089"/>
    <s v="Karoline-michelle@hotmail.com"/>
    <s v="Documentos varios, Brochur que contenga información de la TSS"/>
    <s v="Recursos Humanos"/>
    <n v="5"/>
    <x v="0"/>
    <m/>
    <d v="2014-09-30T00:00:00"/>
    <s v="2014"/>
    <n v="9"/>
    <x v="7"/>
    <m/>
    <d v="2014-10-07T00:00:00"/>
    <d v="2014-10-01T00:00:00"/>
    <n v="1"/>
    <x v="0"/>
    <x v="0"/>
  </r>
  <r>
    <n v="46"/>
    <s v="Aralisa Pujols Disla"/>
    <s v="809-686-5884"/>
    <s v="aralizapujols@gmail.com"/>
    <s v="Documentos varios, Brochur que contenga información de la TSS"/>
    <s v="Recursos Humanos"/>
    <n v="5"/>
    <x v="0"/>
    <m/>
    <d v="2014-09-30T00:00:00"/>
    <s v="2014"/>
    <n v="9"/>
    <x v="7"/>
    <m/>
    <d v="2014-10-07T00:00:00"/>
    <d v="2014-09-30T00:00:00"/>
    <n v="0"/>
    <x v="0"/>
    <x v="0"/>
  </r>
  <r>
    <n v="47"/>
    <s v="Viola Disla"/>
    <s v="809-430-2237"/>
    <s v="vdisla@bancoademi.com.do"/>
    <s v="Listado de empresas con registro de  trabajadores de 1 a 20"/>
    <s v="Base de Datos"/>
    <n v="15"/>
    <x v="0"/>
    <m/>
    <d v="2014-10-03T00:00:00"/>
    <s v="2014"/>
    <n v="10"/>
    <x v="8"/>
    <m/>
    <d v="2014-10-24T00:00:00"/>
    <d v="2014-10-07T00:00:00"/>
    <n v="2"/>
    <x v="0"/>
    <x v="0"/>
  </r>
  <r>
    <n v="48"/>
    <s v="Genesis Esther Duarte"/>
    <s v="829-449-6050"/>
    <s v="genesis520@hotmail.es"/>
    <s v="Que es la TSS, Funciones, como afiliar trabajadores a la TSS"/>
    <s v="Página Web"/>
    <n v="2"/>
    <x v="0"/>
    <m/>
    <d v="2014-10-13T00:00:00"/>
    <s v="2014"/>
    <n v="10"/>
    <x v="8"/>
    <m/>
    <d v="2014-10-15T00:00:00"/>
    <m/>
    <n v="0"/>
    <x v="0"/>
    <x v="0"/>
  </r>
  <r>
    <n v="49"/>
    <s v="Isaury de la Cruz"/>
    <s v="829-933-1044"/>
    <s v="isa3197@gitmail.com"/>
    <s v="Datos sobre la TSS"/>
    <s v="Página Web"/>
    <n v="2"/>
    <x v="0"/>
    <m/>
    <d v="2014-10-13T00:00:00"/>
    <s v="2014"/>
    <n v="10"/>
    <x v="8"/>
    <m/>
    <d v="2014-10-15T00:00:00"/>
    <d v="2014-10-13T00:00:00"/>
    <n v="0"/>
    <x v="0"/>
    <x v="0"/>
  </r>
  <r>
    <n v="50"/>
    <s v="Rocio Cabrera"/>
    <s v="829-334-2434"/>
    <s v="rocioclase@hotmail.com"/>
    <s v="Funciones de la TSS"/>
    <s v="Página Web"/>
    <n v="2"/>
    <x v="0"/>
    <m/>
    <d v="2014-10-15T00:00:00"/>
    <s v="2014"/>
    <n v="10"/>
    <x v="8"/>
    <m/>
    <d v="2014-10-17T00:00:00"/>
    <d v="2014-10-15T00:00:00"/>
    <n v="0"/>
    <x v="0"/>
    <x v="0"/>
  </r>
  <r>
    <n v="51"/>
    <s v="Reynaldo Berliza"/>
    <s v="809-530-4940"/>
    <s v="reynaldoberliza@gmail.com"/>
    <s v="Cumplimiento de la Sentencia TC0190-13"/>
    <s v="Recursos Humanos"/>
    <n v="5"/>
    <x v="0"/>
    <m/>
    <d v="2014-10-14T00:00:00"/>
    <s v="2014"/>
    <n v="10"/>
    <x v="8"/>
    <m/>
    <d v="2014-10-21T00:00:00"/>
    <d v="2014-10-15T00:00:00"/>
    <n v="1"/>
    <x v="0"/>
    <x v="0"/>
  </r>
  <r>
    <n v="52"/>
    <s v="Leyvi Ruiz"/>
    <s v="809383-0178"/>
    <s v="iruiz@apap.com.do"/>
    <s v="Datos sobre el CNSS"/>
    <s v="Referida"/>
    <n v="3"/>
    <x v="0"/>
    <m/>
    <d v="2014-10-15T00:00:00"/>
    <s v="2014"/>
    <n v="10"/>
    <x v="8"/>
    <m/>
    <d v="2014-10-20T00:00:00"/>
    <d v="2014-10-16T00:00:00"/>
    <n v="1"/>
    <x v="0"/>
    <x v="0"/>
  </r>
  <r>
    <n v="53"/>
    <s v="Manuel Ramiro "/>
    <s v="809-769-2998"/>
    <s v="manuelamoris@hotmail.com"/>
    <s v="Ingresos Excentos reportados 2011"/>
    <s v="Referida"/>
    <n v="3"/>
    <x v="0"/>
    <m/>
    <d v="2014-10-13T00:00:00"/>
    <s v="2014"/>
    <n v="10"/>
    <x v="8"/>
    <m/>
    <d v="2014-10-16T00:00:00"/>
    <d v="2014-10-16T00:00:00"/>
    <n v="3"/>
    <x v="0"/>
    <x v="0"/>
  </r>
  <r>
    <n v="54"/>
    <s v="Doriam Peña"/>
    <s v="809544-8788"/>
    <s v="dorpena@afppopular.com.do"/>
    <s v="Catalogo actualizado sectores economicos"/>
    <s v="Base de Datos"/>
    <n v="15"/>
    <x v="0"/>
    <m/>
    <d v="2014-10-15T00:00:00"/>
    <s v="2014"/>
    <n v="10"/>
    <x v="8"/>
    <m/>
    <d v="2014-11-05T00:00:00"/>
    <d v="2014-10-15T00:00:00"/>
    <n v="0"/>
    <x v="0"/>
    <x v="0"/>
  </r>
  <r>
    <n v="55"/>
    <s v="Carmen Henríquez"/>
    <s v="809-996-7454"/>
    <s v="marielahenriquez27@gmail.com"/>
    <s v="Datos de la TSS"/>
    <s v="Página Web"/>
    <n v="2"/>
    <x v="0"/>
    <m/>
    <d v="2014-10-15T00:00:00"/>
    <s v="2014"/>
    <n v="10"/>
    <x v="8"/>
    <m/>
    <d v="2014-10-17T00:00:00"/>
    <d v="2014-10-15T00:00:00"/>
    <n v="0"/>
    <x v="0"/>
    <x v="0"/>
  </r>
  <r>
    <n v="56"/>
    <s v="Juana Gonzalez"/>
    <s v="829-343-0914"/>
    <s v="juanagonzalez@gmail.com"/>
    <s v="Normativa y/o procedimiento devolución de Capitas dependientes adicionales"/>
    <s v="Recursos Humanos"/>
    <n v="5"/>
    <x v="0"/>
    <m/>
    <d v="2014-10-20T00:00:00"/>
    <s v="2014"/>
    <n v="10"/>
    <x v="8"/>
    <m/>
    <d v="2014-10-27T00:00:00"/>
    <d v="2014-10-23T00:00:00"/>
    <n v="3"/>
    <x v="0"/>
    <x v="0"/>
  </r>
  <r>
    <n v="57"/>
    <s v="Manuel Ramiro "/>
    <s v="809-769-2998"/>
    <s v="manuelamoris@hotmail.com"/>
    <s v="Ingresos Excentos reportados 2011"/>
    <s v="Referida"/>
    <n v="3"/>
    <x v="0"/>
    <m/>
    <d v="2014-10-20T00:00:00"/>
    <s v="2014"/>
    <n v="10"/>
    <x v="8"/>
    <m/>
    <d v="2014-10-23T00:00:00"/>
    <d v="2014-10-23T00:00:00"/>
    <n v="3"/>
    <x v="0"/>
    <x v="0"/>
  </r>
  <r>
    <n v="58"/>
    <s v="Teresa Hernandez "/>
    <s v="809-341-4602"/>
    <s v="belkis2404@gmail.com"/>
    <s v="Procedimientos de registro de empresas"/>
    <s v="Página Web"/>
    <n v="2"/>
    <x v="0"/>
    <m/>
    <d v="2014-10-21T00:00:00"/>
    <s v="2014"/>
    <n v="10"/>
    <x v="8"/>
    <m/>
    <d v="2014-10-23T00:00:00"/>
    <d v="2014-10-21T00:00:00"/>
    <n v="0"/>
    <x v="0"/>
    <x v="0"/>
  </r>
  <r>
    <n v="59"/>
    <s v="Esteban Suero"/>
    <s v="829-281-2924"/>
    <s v="estebansuero@gmail.com"/>
    <s v="Procedimientos de registro de empresas"/>
    <s v="Página Web"/>
    <n v="2"/>
    <x v="0"/>
    <m/>
    <d v="2014-10-24T00:00:00"/>
    <s v="2014"/>
    <n v="10"/>
    <x v="8"/>
    <m/>
    <d v="2014-10-28T00:00:00"/>
    <d v="2014-10-27T00:00:00"/>
    <n v="1"/>
    <x v="0"/>
    <x v="0"/>
  </r>
  <r>
    <n v="60"/>
    <s v="Fernando Abad"/>
    <s v="809-682-4130"/>
    <s v="ferabad19@hotmail.com"/>
    <s v="Datos de terceros sobre incripción laboral"/>
    <s v="Rechazada"/>
    <n v="5"/>
    <x v="1"/>
    <m/>
    <d v="2014-10-27T00:00:00"/>
    <s v="2014"/>
    <n v="10"/>
    <x v="8"/>
    <m/>
    <d v="2014-11-03T00:00:00"/>
    <d v="2014-10-31T00:00:00"/>
    <n v="4"/>
    <x v="0"/>
    <x v="1"/>
  </r>
  <r>
    <n v="61"/>
    <s v="Arianny Rodriguez"/>
    <s v="809-846-1352"/>
    <s v="ariannyasiris@hotmail.com"/>
    <s v="Datos estadísticos de la Seguridad Social"/>
    <s v="Página Web"/>
    <n v="2"/>
    <x v="0"/>
    <m/>
    <d v="2014-11-04T00:00:00"/>
    <s v="2014"/>
    <n v="11"/>
    <x v="9"/>
    <m/>
    <d v="2014-11-06T00:00:00"/>
    <d v="2014-11-04T00:00:00"/>
    <n v="0"/>
    <x v="0"/>
    <x v="0"/>
  </r>
  <r>
    <n v="62"/>
    <s v="Diogenes Martinez"/>
    <s v="849-207-6815"/>
    <s v="damartinez@hotmail.com"/>
    <s v="Estadisticas, empresas privadas, Instituciones públicas y rangos de salarios"/>
    <s v="Referida"/>
    <n v="3"/>
    <x v="0"/>
    <m/>
    <d v="2014-11-11T00:00:00"/>
    <s v="2014"/>
    <n v="11"/>
    <x v="9"/>
    <m/>
    <d v="2014-11-14T00:00:00"/>
    <d v="2014-11-12T00:00:00"/>
    <n v="1"/>
    <x v="0"/>
    <x v="0"/>
  </r>
  <r>
    <n v="63"/>
    <s v="Marcos Perez Solano"/>
    <s v="809-497-4733"/>
    <s v="marcos231973@hotmail.com"/>
    <s v="Resolución acerca de descuento del 10% Pensionados por discapacidad"/>
    <s v="Referida"/>
    <n v="3"/>
    <x v="0"/>
    <m/>
    <d v="2014-11-07T00:00:00"/>
    <s v="2014"/>
    <n v="11"/>
    <x v="9"/>
    <m/>
    <d v="2014-11-13T00:00:00"/>
    <d v="2014-11-12T00:00:00"/>
    <n v="3"/>
    <x v="0"/>
    <x v="0"/>
  </r>
  <r>
    <n v="64"/>
    <s v="Masielina Baez Molina"/>
    <s v="809-779-7972"/>
    <s v="msielinabaez@gmail.com"/>
    <s v="Información sobre el rol de la TSS"/>
    <s v="Página Web"/>
    <n v="2"/>
    <x v="0"/>
    <m/>
    <d v="2014-11-13T00:00:00"/>
    <s v="2014"/>
    <n v="11"/>
    <x v="9"/>
    <m/>
    <d v="2014-11-17T00:00:00"/>
    <d v="2014-11-14T00:00:00"/>
    <n v="1"/>
    <x v="0"/>
    <x v="0"/>
  </r>
  <r>
    <n v="65"/>
    <s v="Luis Soriano"/>
    <s v="829-882-0613"/>
    <s v="inversor01@gmail.com"/>
    <s v="Cantidad de empleados promedio de salarios de los laboratorios de medicamentos"/>
    <s v="Rechazada"/>
    <n v="5"/>
    <x v="1"/>
    <m/>
    <d v="2014-11-14T00:00:00"/>
    <s v="2014"/>
    <n v="11"/>
    <x v="9"/>
    <m/>
    <d v="2014-11-21T00:00:00"/>
    <d v="2014-11-19T00:00:00"/>
    <n v="3"/>
    <x v="0"/>
    <x v="1"/>
  </r>
  <r>
    <n v="66"/>
    <s v="Diogenes Martinez"/>
    <s v="849-207-207-6815"/>
    <s v="damartinez@hotmail.com"/>
    <s v="Rangos de salarios de las Instituciones Públicas y empresas Privadas"/>
    <s v="Base de Datos"/>
    <n v="15"/>
    <x v="0"/>
    <m/>
    <d v="2014-11-20T00:00:00"/>
    <s v="2014"/>
    <n v="11"/>
    <x v="9"/>
    <m/>
    <d v="2014-12-11T00:00:00"/>
    <d v="2014-11-20T00:00:00"/>
    <n v="0"/>
    <x v="0"/>
    <x v="0"/>
  </r>
  <r>
    <n v="67"/>
    <s v="Diogenes Martinez"/>
    <s v="849-207-207-6815"/>
    <s v="damartinez@hotmail.com"/>
    <s v="Monto total de sueldos reportados del sector públicos y privado"/>
    <s v="Referida"/>
    <n v="3"/>
    <x v="0"/>
    <m/>
    <d v="2014-11-27T00:00:00"/>
    <s v="2014"/>
    <n v="11"/>
    <x v="9"/>
    <m/>
    <d v="2014-12-02T00:00:00"/>
    <d v="2014-12-02T00:00:00"/>
    <n v="3"/>
    <x v="0"/>
    <x v="0"/>
  </r>
  <r>
    <n v="68"/>
    <s v="Braiam M Peguero Novo"/>
    <s v="809-877-1224"/>
    <s v="mpeguero@hotmail.com"/>
    <s v="Aportes sector Turismo, Zonas Francas Etc"/>
    <s v="Base de Datos"/>
    <s v=""/>
    <x v="0"/>
    <m/>
    <d v="2015-01-02T00:00:00"/>
    <s v="2015"/>
    <n v="1"/>
    <x v="10"/>
    <m/>
    <s v=""/>
    <d v="2015-01-09T00:00:00"/>
    <n v="5"/>
    <x v="0"/>
    <x v="0"/>
  </r>
  <r>
    <n v="69"/>
    <s v="Erwin Mendez Soliman"/>
    <s v="809-239-1105"/>
    <s v="Erwinmendez0911@hotmail.com"/>
    <s v="Costo de licenciamiento de Software anualmente, (paquetes de oficina y demas sistemas)"/>
    <s v="Recursos Humanos"/>
    <n v="5"/>
    <x v="0"/>
    <m/>
    <d v="2015-01-14T00:00:00"/>
    <s v="2015"/>
    <n v="1"/>
    <x v="10"/>
    <m/>
    <d v="2015-01-22T00:00:00"/>
    <d v="2015-01-20T00:00:00"/>
    <n v="4"/>
    <x v="0"/>
    <x v="0"/>
  </r>
  <r>
    <n v="70"/>
    <m/>
    <m/>
    <m/>
    <m/>
    <m/>
    <n v="15"/>
    <x v="3"/>
    <m/>
    <m/>
    <s v=""/>
    <s v=""/>
    <x v="11"/>
    <m/>
    <s v=""/>
    <m/>
    <n v="0"/>
    <x v="0"/>
    <x v="0"/>
  </r>
  <r>
    <n v="71"/>
    <s v="Ericka Cuevas Gomez"/>
    <s v="809-524-6205"/>
    <s v="administradora00@hotmail.com"/>
    <s v="Empresas registradas en TSS de bahoruco, Barahona, Independencia"/>
    <s v="Rechazada"/>
    <n v="5"/>
    <x v="1"/>
    <m/>
    <d v="2015-01-09T00:00:00"/>
    <s v="2015"/>
    <n v="1"/>
    <x v="10"/>
    <m/>
    <d v="2015-01-16T00:00:00"/>
    <d v="2015-01-13T00:00:00"/>
    <n v="2"/>
    <x v="0"/>
    <x v="1"/>
  </r>
  <r>
    <n v="72"/>
    <s v="Alejandro Paulino"/>
    <s v="809-268-5939"/>
    <s v="paulino_alejandro@hotmail.com"/>
    <s v="Cantidad de empleados registrados en la TSS por la Junta Municipal La Entrada"/>
    <s v="Base de Datos"/>
    <n v="15"/>
    <x v="0"/>
    <m/>
    <d v="2015-01-15T00:00:00"/>
    <s v="2015"/>
    <n v="1"/>
    <x v="10"/>
    <m/>
    <d v="2015-02-09T00:00:00"/>
    <d v="2015-01-27T00:00:00"/>
    <n v="8"/>
    <x v="0"/>
    <x v="0"/>
  </r>
  <r>
    <n v="73"/>
    <s v="Mario Martin Rojas"/>
    <s v="809-907-9625"/>
    <s v="mrojas@sotolaw.com"/>
    <s v="Certificación que haga constar nombre de empresa o entidad que esté cotizando a favor de Fernando Salcedo"/>
    <s v="Rechazada"/>
    <n v="5"/>
    <x v="1"/>
    <m/>
    <d v="2015-01-23T00:00:00"/>
    <s v="2015"/>
    <n v="1"/>
    <x v="10"/>
    <m/>
    <d v="2015-02-02T00:00:00"/>
    <d v="2015-01-28T00:00:00"/>
    <n v="3"/>
    <x v="0"/>
    <x v="1"/>
  </r>
  <r>
    <n v="74"/>
    <s v="Alejandro Paulino"/>
    <s v="809-268-5939"/>
    <s v="paulino_alejandro@hotmail.com"/>
    <s v="Monto cotizado por la Junta Municipal la Entrada desde el 2011"/>
    <s v="Base de Datos"/>
    <n v="15"/>
    <x v="0"/>
    <m/>
    <d v="2015-02-03T00:00:00"/>
    <s v="2015"/>
    <n v="2"/>
    <x v="12"/>
    <m/>
    <d v="2015-02-24T00:00:00"/>
    <d v="2015-02-11T00:00:00"/>
    <n v="6"/>
    <x v="0"/>
    <x v="0"/>
  </r>
  <r>
    <n v="75"/>
    <s v="Alejandro Paulino"/>
    <s v="809-268-5939"/>
    <s v="paulino_alejandro@hotmail.com"/>
    <s v="Nomina de la Junta Municipal la Entrada"/>
    <s v="Referida"/>
    <n v="3"/>
    <x v="2"/>
    <m/>
    <d v="2015-02-03T00:00:00"/>
    <s v="2015"/>
    <n v="2"/>
    <x v="12"/>
    <m/>
    <d v="2015-02-06T00:00:00"/>
    <d v="2015-02-06T00:00:00"/>
    <n v="3"/>
    <x v="0"/>
    <x v="1"/>
  </r>
  <r>
    <n v="76"/>
    <s v="Estanislao Garcia"/>
    <s v="809-567-5049"/>
    <s v="Estanislao_jr@hotmail.com"/>
    <s v="Normas inplementadas en la Institución, Certificación, Organigrama, Competitividad"/>
    <s v="Recursos Humanos"/>
    <n v="5"/>
    <x v="0"/>
    <m/>
    <d v="2015-02-10T00:00:00"/>
    <s v="2015"/>
    <n v="2"/>
    <x v="12"/>
    <m/>
    <d v="2015-02-17T00:00:00"/>
    <d v="2015-02-13T00:00:00"/>
    <n v="3"/>
    <x v="0"/>
    <x v="0"/>
  </r>
  <r>
    <n v="77"/>
    <s v="Michael Martinez"/>
    <s v="829-723-4523"/>
    <s v="elrompeto2010@hotmail.com"/>
    <s v="Requisitos para ingresar a la TSS, Rol de la TSS"/>
    <s v="Recursos Humanos"/>
    <n v="5"/>
    <x v="0"/>
    <m/>
    <d v="2015-02-16T00:00:00"/>
    <s v="2015"/>
    <n v="2"/>
    <x v="12"/>
    <m/>
    <d v="2015-02-23T00:00:00"/>
    <d v="2015-02-19T00:00:00"/>
    <n v="3"/>
    <x v="0"/>
    <x v="0"/>
  </r>
  <r>
    <n v="78"/>
    <m/>
    <m/>
    <m/>
    <m/>
    <m/>
    <s v=""/>
    <x v="3"/>
    <m/>
    <m/>
    <s v=""/>
    <s v=""/>
    <x v="11"/>
    <m/>
    <s v=""/>
    <m/>
    <n v="0"/>
    <x v="0"/>
    <x v="0"/>
  </r>
  <r>
    <n v="79"/>
    <m/>
    <m/>
    <m/>
    <m/>
    <m/>
    <s v=""/>
    <x v="3"/>
    <m/>
    <m/>
    <s v=""/>
    <s v=""/>
    <x v="11"/>
    <m/>
    <s v=""/>
    <m/>
    <n v="0"/>
    <x v="0"/>
    <x v="0"/>
  </r>
  <r>
    <n v="80"/>
    <m/>
    <m/>
    <m/>
    <m/>
    <m/>
    <s v=""/>
    <x v="3"/>
    <m/>
    <m/>
    <s v=""/>
    <s v=""/>
    <x v="11"/>
    <m/>
    <s v=""/>
    <m/>
    <n v="0"/>
    <x v="0"/>
    <x v="0"/>
  </r>
  <r>
    <n v="81"/>
    <m/>
    <m/>
    <m/>
    <m/>
    <m/>
    <s v=""/>
    <x v="3"/>
    <m/>
    <m/>
    <s v=""/>
    <s v=""/>
    <x v="11"/>
    <m/>
    <s v=""/>
    <m/>
    <n v="0"/>
    <x v="0"/>
    <x v="0"/>
  </r>
  <r>
    <n v="82"/>
    <m/>
    <m/>
    <m/>
    <m/>
    <m/>
    <s v=""/>
    <x v="3"/>
    <m/>
    <m/>
    <s v=""/>
    <s v=""/>
    <x v="11"/>
    <m/>
    <s v=""/>
    <m/>
    <n v="0"/>
    <x v="0"/>
    <x v="0"/>
  </r>
  <r>
    <n v="83"/>
    <m/>
    <m/>
    <m/>
    <m/>
    <m/>
    <s v=""/>
    <x v="3"/>
    <m/>
    <m/>
    <s v=""/>
    <s v=""/>
    <x v="11"/>
    <m/>
    <s v=""/>
    <m/>
    <n v="0"/>
    <x v="0"/>
    <x v="0"/>
  </r>
  <r>
    <n v="84"/>
    <m/>
    <m/>
    <m/>
    <m/>
    <m/>
    <s v=""/>
    <x v="3"/>
    <m/>
    <m/>
    <s v=""/>
    <s v=""/>
    <x v="11"/>
    <m/>
    <s v=""/>
    <m/>
    <n v="0"/>
    <x v="0"/>
    <x v="0"/>
  </r>
  <r>
    <n v="85"/>
    <m/>
    <m/>
    <m/>
    <m/>
    <m/>
    <s v=""/>
    <x v="3"/>
    <m/>
    <m/>
    <s v=""/>
    <s v=""/>
    <x v="11"/>
    <m/>
    <s v=""/>
    <m/>
    <n v="0"/>
    <x v="0"/>
    <x v="0"/>
  </r>
  <r>
    <n v="86"/>
    <m/>
    <m/>
    <m/>
    <m/>
    <m/>
    <s v=""/>
    <x v="3"/>
    <m/>
    <m/>
    <s v=""/>
    <s v=""/>
    <x v="11"/>
    <m/>
    <s v=""/>
    <m/>
    <n v="0"/>
    <x v="0"/>
    <x v="0"/>
  </r>
  <r>
    <n v="87"/>
    <m/>
    <m/>
    <m/>
    <m/>
    <m/>
    <s v=""/>
    <x v="3"/>
    <m/>
    <m/>
    <s v=""/>
    <s v=""/>
    <x v="11"/>
    <m/>
    <s v=""/>
    <m/>
    <n v="0"/>
    <x v="0"/>
    <x v="0"/>
  </r>
  <r>
    <n v="88"/>
    <m/>
    <m/>
    <m/>
    <m/>
    <m/>
    <s v=""/>
    <x v="3"/>
    <m/>
    <m/>
    <s v=""/>
    <s v=""/>
    <x v="11"/>
    <m/>
    <s v=""/>
    <m/>
    <n v="0"/>
    <x v="0"/>
    <x v="0"/>
  </r>
  <r>
    <n v="89"/>
    <m/>
    <m/>
    <m/>
    <m/>
    <m/>
    <s v=""/>
    <x v="3"/>
    <m/>
    <m/>
    <s v=""/>
    <s v=""/>
    <x v="11"/>
    <m/>
    <s v=""/>
    <m/>
    <n v="0"/>
    <x v="0"/>
    <x v="0"/>
  </r>
  <r>
    <n v="90"/>
    <m/>
    <m/>
    <m/>
    <m/>
    <m/>
    <s v=""/>
    <x v="3"/>
    <m/>
    <m/>
    <s v=""/>
    <s v=""/>
    <x v="11"/>
    <m/>
    <s v=""/>
    <m/>
    <n v="0"/>
    <x v="0"/>
    <x v="0"/>
  </r>
  <r>
    <n v="91"/>
    <m/>
    <m/>
    <m/>
    <m/>
    <m/>
    <s v=""/>
    <x v="3"/>
    <m/>
    <m/>
    <s v=""/>
    <s v=""/>
    <x v="11"/>
    <m/>
    <s v=""/>
    <m/>
    <n v="0"/>
    <x v="0"/>
    <x v="0"/>
  </r>
  <r>
    <n v="92"/>
    <m/>
    <m/>
    <m/>
    <m/>
    <m/>
    <s v=""/>
    <x v="3"/>
    <m/>
    <m/>
    <s v=""/>
    <s v=""/>
    <x v="11"/>
    <m/>
    <s v=""/>
    <m/>
    <n v="0"/>
    <x v="0"/>
    <x v="0"/>
  </r>
  <r>
    <n v="93"/>
    <m/>
    <m/>
    <m/>
    <m/>
    <m/>
    <s v=""/>
    <x v="3"/>
    <m/>
    <m/>
    <s v=""/>
    <s v=""/>
    <x v="11"/>
    <m/>
    <s v=""/>
    <m/>
    <n v="0"/>
    <x v="0"/>
    <x v="0"/>
  </r>
  <r>
    <n v="94"/>
    <m/>
    <m/>
    <m/>
    <m/>
    <m/>
    <s v=""/>
    <x v="3"/>
    <m/>
    <m/>
    <s v=""/>
    <s v=""/>
    <x v="11"/>
    <m/>
    <s v=""/>
    <m/>
    <n v="0"/>
    <x v="0"/>
    <x v="0"/>
  </r>
  <r>
    <n v="95"/>
    <m/>
    <m/>
    <m/>
    <m/>
    <m/>
    <s v=""/>
    <x v="3"/>
    <m/>
    <m/>
    <s v=""/>
    <s v=""/>
    <x v="11"/>
    <m/>
    <s v=""/>
    <m/>
    <n v="0"/>
    <x v="0"/>
    <x v="0"/>
  </r>
  <r>
    <n v="96"/>
    <m/>
    <m/>
    <m/>
    <m/>
    <m/>
    <s v=""/>
    <x v="3"/>
    <m/>
    <m/>
    <s v=""/>
    <s v=""/>
    <x v="11"/>
    <m/>
    <s v=""/>
    <m/>
    <n v="0"/>
    <x v="0"/>
    <x v="0"/>
  </r>
  <r>
    <n v="97"/>
    <m/>
    <m/>
    <m/>
    <m/>
    <m/>
    <s v=""/>
    <x v="3"/>
    <m/>
    <m/>
    <s v=""/>
    <s v=""/>
    <x v="11"/>
    <m/>
    <s v=""/>
    <m/>
    <n v="0"/>
    <x v="0"/>
    <x v="0"/>
  </r>
  <r>
    <n v="98"/>
    <m/>
    <m/>
    <m/>
    <m/>
    <m/>
    <s v=""/>
    <x v="3"/>
    <m/>
    <m/>
    <s v=""/>
    <s v=""/>
    <x v="11"/>
    <m/>
    <s v=""/>
    <m/>
    <n v="0"/>
    <x v="0"/>
    <x v="0"/>
  </r>
  <r>
    <n v="99"/>
    <m/>
    <m/>
    <m/>
    <m/>
    <m/>
    <s v=""/>
    <x v="3"/>
    <m/>
    <m/>
    <s v=""/>
    <s v=""/>
    <x v="11"/>
    <m/>
    <s v=""/>
    <m/>
    <n v="0"/>
    <x v="0"/>
    <x v="0"/>
  </r>
  <r>
    <n v="100"/>
    <m/>
    <m/>
    <m/>
    <m/>
    <m/>
    <s v=""/>
    <x v="3"/>
    <m/>
    <m/>
    <s v=""/>
    <s v=""/>
    <x v="11"/>
    <m/>
    <s v=""/>
    <m/>
    <n v="0"/>
    <x v="0"/>
    <x v="0"/>
  </r>
  <r>
    <n v="101"/>
    <m/>
    <m/>
    <m/>
    <m/>
    <m/>
    <s v=""/>
    <x v="3"/>
    <m/>
    <m/>
    <s v=""/>
    <s v=""/>
    <x v="11"/>
    <m/>
    <s v=""/>
    <m/>
    <n v="0"/>
    <x v="0"/>
    <x v="0"/>
  </r>
  <r>
    <n v="102"/>
    <m/>
    <m/>
    <m/>
    <m/>
    <m/>
    <s v=""/>
    <x v="3"/>
    <m/>
    <m/>
    <s v=""/>
    <s v=""/>
    <x v="11"/>
    <m/>
    <s v=""/>
    <m/>
    <n v="0"/>
    <x v="0"/>
    <x v="0"/>
  </r>
  <r>
    <n v="103"/>
    <m/>
    <m/>
    <m/>
    <m/>
    <m/>
    <s v=""/>
    <x v="3"/>
    <m/>
    <m/>
    <s v=""/>
    <s v=""/>
    <x v="11"/>
    <m/>
    <s v=""/>
    <m/>
    <n v="0"/>
    <x v="0"/>
    <x v="0"/>
  </r>
  <r>
    <n v="104"/>
    <m/>
    <m/>
    <m/>
    <m/>
    <m/>
    <s v=""/>
    <x v="3"/>
    <m/>
    <m/>
    <s v=""/>
    <s v=""/>
    <x v="11"/>
    <m/>
    <s v=""/>
    <m/>
    <n v="0"/>
    <x v="0"/>
    <x v="0"/>
  </r>
  <r>
    <n v="105"/>
    <m/>
    <m/>
    <m/>
    <m/>
    <m/>
    <s v=""/>
    <x v="3"/>
    <m/>
    <m/>
    <s v=""/>
    <s v=""/>
    <x v="11"/>
    <m/>
    <s v=""/>
    <m/>
    <n v="0"/>
    <x v="0"/>
    <x v="0"/>
  </r>
  <r>
    <n v="106"/>
    <m/>
    <m/>
    <m/>
    <m/>
    <m/>
    <s v=""/>
    <x v="3"/>
    <m/>
    <m/>
    <s v=""/>
    <s v=""/>
    <x v="11"/>
    <m/>
    <s v=""/>
    <m/>
    <n v="0"/>
    <x v="0"/>
    <x v="0"/>
  </r>
  <r>
    <n v="107"/>
    <m/>
    <m/>
    <m/>
    <m/>
    <m/>
    <s v=""/>
    <x v="3"/>
    <m/>
    <m/>
    <s v=""/>
    <s v=""/>
    <x v="11"/>
    <m/>
    <s v=""/>
    <m/>
    <n v="0"/>
    <x v="0"/>
    <x v="0"/>
  </r>
  <r>
    <n v="108"/>
    <m/>
    <m/>
    <m/>
    <m/>
    <m/>
    <s v=""/>
    <x v="3"/>
    <m/>
    <m/>
    <s v=""/>
    <s v=""/>
    <x v="11"/>
    <m/>
    <s v=""/>
    <m/>
    <n v="0"/>
    <x v="0"/>
    <x v="0"/>
  </r>
  <r>
    <n v="109"/>
    <m/>
    <m/>
    <m/>
    <m/>
    <m/>
    <s v=""/>
    <x v="3"/>
    <m/>
    <m/>
    <s v=""/>
    <s v=""/>
    <x v="11"/>
    <m/>
    <s v=""/>
    <m/>
    <n v="0"/>
    <x v="0"/>
    <x v="0"/>
  </r>
  <r>
    <n v="110"/>
    <m/>
    <m/>
    <m/>
    <m/>
    <m/>
    <s v=""/>
    <x v="3"/>
    <m/>
    <m/>
    <s v=""/>
    <s v=""/>
    <x v="11"/>
    <m/>
    <s v=""/>
    <m/>
    <n v="0"/>
    <x v="0"/>
    <x v="0"/>
  </r>
  <r>
    <n v="111"/>
    <m/>
    <m/>
    <m/>
    <m/>
    <m/>
    <s v=""/>
    <x v="3"/>
    <m/>
    <m/>
    <s v=""/>
    <s v=""/>
    <x v="11"/>
    <m/>
    <s v=""/>
    <m/>
    <n v="0"/>
    <x v="0"/>
    <x v="0"/>
  </r>
  <r>
    <n v="112"/>
    <m/>
    <m/>
    <m/>
    <m/>
    <m/>
    <s v=""/>
    <x v="3"/>
    <m/>
    <m/>
    <s v=""/>
    <s v=""/>
    <x v="11"/>
    <m/>
    <s v=""/>
    <m/>
    <n v="0"/>
    <x v="0"/>
    <x v="0"/>
  </r>
  <r>
    <n v="113"/>
    <m/>
    <m/>
    <m/>
    <m/>
    <m/>
    <s v=""/>
    <x v="3"/>
    <m/>
    <m/>
    <s v=""/>
    <s v=""/>
    <x v="11"/>
    <m/>
    <s v=""/>
    <m/>
    <n v="0"/>
    <x v="0"/>
    <x v="0"/>
  </r>
  <r>
    <n v="114"/>
    <m/>
    <m/>
    <m/>
    <m/>
    <m/>
    <s v=""/>
    <x v="3"/>
    <m/>
    <m/>
    <s v=""/>
    <s v=""/>
    <x v="11"/>
    <m/>
    <s v=""/>
    <m/>
    <n v="0"/>
    <x v="0"/>
    <x v="0"/>
  </r>
  <r>
    <n v="115"/>
    <m/>
    <m/>
    <m/>
    <m/>
    <m/>
    <s v=""/>
    <x v="3"/>
    <m/>
    <m/>
    <s v=""/>
    <s v=""/>
    <x v="11"/>
    <m/>
    <s v=""/>
    <m/>
    <n v="0"/>
    <x v="0"/>
    <x v="0"/>
  </r>
  <r>
    <n v="116"/>
    <m/>
    <m/>
    <m/>
    <m/>
    <m/>
    <s v=""/>
    <x v="3"/>
    <m/>
    <m/>
    <s v=""/>
    <s v=""/>
    <x v="11"/>
    <m/>
    <s v=""/>
    <m/>
    <n v="0"/>
    <x v="0"/>
    <x v="0"/>
  </r>
  <r>
    <n v="117"/>
    <m/>
    <m/>
    <m/>
    <m/>
    <m/>
    <s v=""/>
    <x v="3"/>
    <m/>
    <m/>
    <s v=""/>
    <s v=""/>
    <x v="11"/>
    <m/>
    <s v=""/>
    <m/>
    <n v="0"/>
    <x v="0"/>
    <x v="0"/>
  </r>
  <r>
    <n v="118"/>
    <m/>
    <m/>
    <m/>
    <m/>
    <m/>
    <s v=""/>
    <x v="3"/>
    <m/>
    <m/>
    <s v=""/>
    <s v=""/>
    <x v="11"/>
    <m/>
    <s v=""/>
    <m/>
    <n v="0"/>
    <x v="0"/>
    <x v="0"/>
  </r>
  <r>
    <n v="119"/>
    <m/>
    <m/>
    <m/>
    <m/>
    <m/>
    <s v=""/>
    <x v="3"/>
    <m/>
    <m/>
    <s v=""/>
    <s v=""/>
    <x v="11"/>
    <m/>
    <s v=""/>
    <m/>
    <n v="0"/>
    <x v="0"/>
    <x v="0"/>
  </r>
  <r>
    <n v="120"/>
    <m/>
    <m/>
    <m/>
    <m/>
    <m/>
    <s v=""/>
    <x v="3"/>
    <m/>
    <m/>
    <s v=""/>
    <s v=""/>
    <x v="11"/>
    <m/>
    <s v=""/>
    <m/>
    <n v="0"/>
    <x v="0"/>
    <x v="0"/>
  </r>
  <r>
    <n v="121"/>
    <m/>
    <m/>
    <m/>
    <m/>
    <m/>
    <s v=""/>
    <x v="3"/>
    <m/>
    <m/>
    <s v=""/>
    <s v=""/>
    <x v="11"/>
    <m/>
    <s v=""/>
    <m/>
    <n v="0"/>
    <x v="0"/>
    <x v="0"/>
  </r>
  <r>
    <n v="122"/>
    <m/>
    <m/>
    <m/>
    <m/>
    <m/>
    <s v=""/>
    <x v="3"/>
    <m/>
    <m/>
    <s v=""/>
    <s v=""/>
    <x v="11"/>
    <m/>
    <s v=""/>
    <m/>
    <n v="0"/>
    <x v="0"/>
    <x v="0"/>
  </r>
  <r>
    <n v="123"/>
    <m/>
    <m/>
    <m/>
    <m/>
    <m/>
    <s v=""/>
    <x v="3"/>
    <m/>
    <m/>
    <s v=""/>
    <s v=""/>
    <x v="11"/>
    <m/>
    <s v=""/>
    <m/>
    <n v="0"/>
    <x v="0"/>
    <x v="0"/>
  </r>
  <r>
    <n v="124"/>
    <m/>
    <m/>
    <m/>
    <m/>
    <m/>
    <s v=""/>
    <x v="3"/>
    <m/>
    <m/>
    <s v=""/>
    <s v=""/>
    <x v="11"/>
    <m/>
    <s v=""/>
    <m/>
    <n v="0"/>
    <x v="0"/>
    <x v="0"/>
  </r>
  <r>
    <n v="125"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6">
  <r>
    <n v="1"/>
    <s v="Patricia sanchez"/>
    <s v="829-633-3338"/>
    <s v="patriciajavier8@hotmail.com"/>
    <s v="Rol de la TSS"/>
    <x v="0"/>
    <n v="2"/>
    <x v="0"/>
    <m/>
    <d v="2014-02-13T00:00:00"/>
    <s v="2014"/>
    <n v="2"/>
    <x v="0"/>
    <d v="2014-01-01T00:00:00"/>
    <d v="2014-02-17T00:00:00"/>
    <d v="2014-02-13T00:00:00"/>
    <n v="0"/>
    <x v="0"/>
  </r>
  <r>
    <n v="2"/>
    <s v="Salomé Medina"/>
    <s v="829-903-3109"/>
    <s v="eliml24@hotmail.com"/>
    <s v="Areas en las Oficinas Regionales de la TSS "/>
    <x v="0"/>
    <n v="2"/>
    <x v="0"/>
    <m/>
    <d v="2014-02-13T00:00:00"/>
    <s v="2014"/>
    <n v="2"/>
    <x v="0"/>
    <d v="2014-01-06T00:00:00"/>
    <d v="2014-02-17T00:00:00"/>
    <d v="2014-02-13T00:00:00"/>
    <n v="0"/>
    <x v="0"/>
  </r>
  <r>
    <n v="3"/>
    <s v="Jonathan Cabrera"/>
    <s v="829-718-0888"/>
    <s v="jcabrera@newpartners.com.do"/>
    <s v="Rango de sueldos en el Gobierno Central"/>
    <x v="1"/>
    <n v="15"/>
    <x v="1"/>
    <m/>
    <d v="2014-02-06T00:00:00"/>
    <s v="2014"/>
    <n v="2"/>
    <x v="0"/>
    <d v="2014-01-21T00:00:00"/>
    <d v="2014-02-28T00:00:00"/>
    <d v="2014-02-19T00:00:00"/>
    <n v="9"/>
    <x v="0"/>
  </r>
  <r>
    <n v="4"/>
    <s v="Martha L. Matos Perez"/>
    <s v="809-710-2177"/>
    <s v="marthamatosp@yahoo.es"/>
    <s v="Cantidad de empresas registradas en la región este"/>
    <x v="1"/>
    <n v="15"/>
    <x v="0"/>
    <m/>
    <d v="2014-02-19T00:00:00"/>
    <s v="2014"/>
    <n v="2"/>
    <x v="0"/>
    <d v="2014-02-27T00:00:00"/>
    <d v="2014-03-13T00:00:00"/>
    <d v="2014-03-04T00:00:00"/>
    <n v="9"/>
    <x v="0"/>
  </r>
  <r>
    <n v="5"/>
    <s v="Charina Bautista"/>
    <s v="829-718-2621"/>
    <s v="charinabtta@gmail.com"/>
    <s v="Cantidad de Pymes en RD"/>
    <x v="2"/>
    <n v="3"/>
    <x v="2"/>
    <m/>
    <d v="2014-03-11T00:00:00"/>
    <s v="2014"/>
    <n v="3"/>
    <x v="1"/>
    <d v="2014-04-18T00:00:00"/>
    <d v="2014-03-14T00:00:00"/>
    <d v="2014-03-11T00:00:00"/>
    <n v="0"/>
    <x v="0"/>
  </r>
  <r>
    <n v="6"/>
    <s v="Evelyn Castillo Bastardo"/>
    <s v="809-554-5130"/>
    <s v="evelyncastillo5@hotmail.com"/>
    <s v="Cantidad de Trabajadores registrados en TSS"/>
    <x v="1"/>
    <n v="15"/>
    <x v="0"/>
    <m/>
    <d v="2014-02-25T00:00:00"/>
    <s v="2014"/>
    <n v="2"/>
    <x v="0"/>
    <d v="2014-04-05T00:00:00"/>
    <d v="2014-03-19T00:00:00"/>
    <d v="2014-03-07T00:00:00"/>
    <n v="8"/>
    <x v="0"/>
  </r>
  <r>
    <n v="7"/>
    <s v="Lucy Esther Ramirez"/>
    <s v="829-585-4528"/>
    <s v="lucyesther95@hotmail.com"/>
    <s v="Rol de la TSS, Misión, Visión y Valores"/>
    <x v="0"/>
    <n v="2"/>
    <x v="0"/>
    <m/>
    <d v="2014-03-07T00:00:00"/>
    <s v="2014"/>
    <n v="3"/>
    <x v="1"/>
    <d v="2014-06-19T00:00:00"/>
    <d v="2014-03-11T00:00:00"/>
    <d v="2014-03-11T00:00:00"/>
    <n v="2"/>
    <x v="0"/>
  </r>
  <r>
    <n v="8"/>
    <s v="Randy Domingues"/>
    <s v="829-919-4861"/>
    <s v="randystiven59@gmail.Com"/>
    <s v="Rol de la TSS, Misión, Visión y Valores"/>
    <x v="0"/>
    <n v="2"/>
    <x v="0"/>
    <m/>
    <d v="2014-03-11T00:00:00"/>
    <s v="2014"/>
    <n v="3"/>
    <x v="1"/>
    <d v="2014-09-24T00:00:00"/>
    <d v="2014-03-13T00:00:00"/>
    <d v="2014-03-11T00:00:00"/>
    <n v="0"/>
    <x v="0"/>
  </r>
  <r>
    <n v="9"/>
    <s v="Dayana Acosta"/>
    <s v="809-565-5582"/>
    <s v="dayana24acosta@gmail.com"/>
    <s v="Balance General del Régimen Contributivo"/>
    <x v="1"/>
    <n v="15"/>
    <x v="0"/>
    <m/>
    <d v="2014-03-20T00:00:00"/>
    <s v="2014"/>
    <n v="3"/>
    <x v="1"/>
    <d v="2014-11-10T00:00:00"/>
    <d v="2014-04-10T00:00:00"/>
    <d v="2014-03-21T00:00:00"/>
    <n v="1"/>
    <x v="0"/>
  </r>
  <r>
    <n v="10"/>
    <s v="Lorenza Santana"/>
    <s v="809-563-0288"/>
    <s v="lorenza2441@hotmail.com"/>
    <s v="Cuales Instituciones Públicas estan al día en el pago de la Seguridad Social"/>
    <x v="1"/>
    <n v="15"/>
    <x v="0"/>
    <m/>
    <d v="2014-03-12T00:00:00"/>
    <s v="2014"/>
    <n v="3"/>
    <x v="1"/>
    <d v="2014-12-25T00:00:00"/>
    <d v="2014-04-02T00:00:00"/>
    <d v="2014-03-25T00:00:00"/>
    <n v="9"/>
    <x v="0"/>
  </r>
  <r>
    <n v="11"/>
    <s v="Felvia Mejía Santos"/>
    <s v="809-855-3867"/>
    <s v="fmejia@forbesamericas.com"/>
    <s v="Lista de las 20 empresas que mas empleados tienen"/>
    <x v="1"/>
    <n v="15"/>
    <x v="0"/>
    <m/>
    <d v="2014-03-26T00:00:00"/>
    <s v="2014"/>
    <n v="3"/>
    <x v="1"/>
    <d v="2014-12-24T00:00:00"/>
    <d v="2014-04-16T00:00:00"/>
    <d v="2014-03-28T00:00:00"/>
    <n v="2"/>
    <x v="0"/>
  </r>
  <r>
    <n v="12"/>
    <s v="Glori Reyes Morillo"/>
    <s v="809-237-8104"/>
    <s v="glorimassielreyesmorillo@gmail.com"/>
    <s v="Rol de la TSS"/>
    <x v="0"/>
    <n v="2"/>
    <x v="0"/>
    <m/>
    <d v="2014-03-26T00:00:00"/>
    <s v="2014"/>
    <n v="3"/>
    <x v="1"/>
    <d v="2014-12-30T00:00:00"/>
    <d v="2014-03-28T00:00:00"/>
    <d v="2014-03-31T00:00:00"/>
    <n v="3"/>
    <x v="1"/>
  </r>
  <r>
    <n v="13"/>
    <s v="Miguel Angel Vargas Fernandez"/>
    <s v="809-961-9348"/>
    <s v="mvargas@itla.edu.do"/>
    <s v="Detalles de la devolución de fondos"/>
    <x v="0"/>
    <n v="2"/>
    <x v="0"/>
    <m/>
    <d v="2014-03-31T00:00:00"/>
    <s v="2014"/>
    <n v="3"/>
    <x v="1"/>
    <d v="2015-01-01T00:00:00"/>
    <d v="2014-04-02T00:00:00"/>
    <d v="2014-03-31T00:00:00"/>
    <n v="0"/>
    <x v="0"/>
  </r>
  <r>
    <n v="14"/>
    <s v="Teresa Lopez"/>
    <s v="809-533-9061"/>
    <s v="capricorniotere@hotmail.com"/>
    <s v="Beneficio establecido por ley sobre personas desempleada"/>
    <x v="2"/>
    <n v="3"/>
    <x v="2"/>
    <m/>
    <d v="2014-04-01T00:00:00"/>
    <s v="2014"/>
    <n v="4"/>
    <x v="2"/>
    <d v="2015-01-05T00:00:00"/>
    <d v="2014-04-04T00:00:00"/>
    <d v="2014-04-02T00:00:00"/>
    <n v="1"/>
    <x v="0"/>
  </r>
  <r>
    <n v="15"/>
    <s v="Maria Antonia Liriano"/>
    <s v="809-756-7750"/>
    <s v="abel_adames20@hotmail.com"/>
    <s v="Proceso que debe seguir para actualizar una cedula en base de datos"/>
    <x v="1"/>
    <n v="15"/>
    <x v="0"/>
    <d v="2014-04-09T00:00:00"/>
    <d v="2014-04-16T00:00:00"/>
    <s v="2014"/>
    <n v="4"/>
    <x v="2"/>
    <d v="2015-01-21T00:00:00"/>
    <d v="2014-05-08T00:00:00"/>
    <d v="2014-04-16T00:00:00"/>
    <n v="0"/>
    <x v="0"/>
  </r>
  <r>
    <n v="16"/>
    <s v="Fernando Roedan hernandez"/>
    <s v="809-803-8568"/>
    <s v="fernando.roedan@gmail.com"/>
    <s v="Copia de los Procesos jurídicos de empleadores"/>
    <x v="3"/>
    <n v="5"/>
    <x v="1"/>
    <m/>
    <d v="2014-04-08T00:00:00"/>
    <s v="2014"/>
    <n v="4"/>
    <x v="2"/>
    <d v="2015-01-26T00:00:00"/>
    <d v="2014-04-15T00:00:00"/>
    <d v="2014-04-08T00:00:00"/>
    <n v="0"/>
    <x v="0"/>
  </r>
  <r>
    <n v="17"/>
    <s v="Fernando Roedan hernandez"/>
    <s v="809-803-8568"/>
    <s v="fernando.roedan@gmail.com"/>
    <s v="Modelo de Querella utilizado contra empleadores"/>
    <x v="4"/>
    <n v="5"/>
    <x v="0"/>
    <m/>
    <d v="2014-04-09T00:00:00"/>
    <s v="2014"/>
    <n v="4"/>
    <x v="2"/>
    <d v="2015-04-03T00:00:00"/>
    <d v="2014-04-16T00:00:00"/>
    <d v="2014-04-10T00:00:00"/>
    <n v="1"/>
    <x v="0"/>
  </r>
  <r>
    <n v="18"/>
    <s v="Nathalie Maria"/>
    <s v="809-685-7943"/>
    <s v="info@conape.gob.do"/>
    <s v="Cantidad de personas mayores de 60 años que estan incluidas en Aseguradoras"/>
    <x v="1"/>
    <n v="15"/>
    <x v="0"/>
    <m/>
    <d v="2014-04-10T00:00:00"/>
    <s v="2014"/>
    <n v="4"/>
    <x v="2"/>
    <d v="2015-05-04T00:00:00"/>
    <d v="2014-05-02T00:00:00"/>
    <d v="2014-04-14T00:00:00"/>
    <n v="2"/>
    <x v="0"/>
  </r>
  <r>
    <n v="19"/>
    <s v="Yanira Morillo"/>
    <s v="809-303-3029"/>
    <s v="No registrado"/>
    <s v="Como registrarse en TSS, cuando corresponde pagar"/>
    <x v="4"/>
    <n v="5"/>
    <x v="0"/>
    <m/>
    <d v="2014-04-09T00:00:00"/>
    <s v="2014"/>
    <n v="4"/>
    <x v="2"/>
    <d v="2015-09-24T00:00:00"/>
    <d v="2014-04-16T00:00:00"/>
    <d v="2014-04-16T00:00:00"/>
    <n v="5"/>
    <x v="0"/>
  </r>
  <r>
    <n v="20"/>
    <s v="Fernando Roedan hernandez"/>
    <s v="809-803-8568"/>
    <s v="fernando.roedan@gmail.com"/>
    <s v="Copia de expedientes de procesos sancionadores tramitados por la TSS"/>
    <x v="3"/>
    <n v="5"/>
    <x v="1"/>
    <m/>
    <d v="2014-04-08T00:00:00"/>
    <s v="2014"/>
    <n v="4"/>
    <x v="2"/>
    <d v="2015-10-09T00:00:00"/>
    <d v="2014-04-15T00:00:00"/>
    <d v="2014-04-08T00:00:00"/>
    <n v="0"/>
    <x v="0"/>
  </r>
  <r>
    <n v="21"/>
    <s v="Mary Monsanto"/>
    <s v="829-889-4400"/>
    <s v="marymonsanto67@hotmail.com"/>
    <s v="Procedimiento para registrar empresa"/>
    <x v="4"/>
    <n v="5"/>
    <x v="0"/>
    <m/>
    <d v="2014-04-09T00:00:00"/>
    <s v="2014"/>
    <n v="4"/>
    <x v="2"/>
    <d v="2015-12-24T00:00:00"/>
    <d v="2014-04-16T00:00:00"/>
    <d v="2014-04-16T00:00:00"/>
    <n v="5"/>
    <x v="0"/>
  </r>
  <r>
    <n v="22"/>
    <s v="Jimena Mariana"/>
    <s v="849-853-7469"/>
    <s v="No registrado"/>
    <s v="Como pagar facturas de TSS y consecuencias del no pago"/>
    <x v="4"/>
    <n v="5"/>
    <x v="0"/>
    <m/>
    <d v="2014-04-08T00:00:00"/>
    <s v="2014"/>
    <n v="4"/>
    <x v="2"/>
    <d v="2015-12-25T00:00:00"/>
    <d v="2014-04-15T00:00:00"/>
    <d v="2014-04-16T00:00:00"/>
    <n v="6"/>
    <x v="1"/>
  </r>
  <r>
    <n v="23"/>
    <s v="Nathalie Maria"/>
    <s v="809-685-7943"/>
    <s v="info@conape.gob.do"/>
    <s v="Cantidad de personas mayores de 60 años que estan incluidas en Aseguradoras"/>
    <x v="1"/>
    <n v="15"/>
    <x v="0"/>
    <m/>
    <d v="2014-04-10T00:00:00"/>
    <s v="2014"/>
    <n v="4"/>
    <x v="2"/>
    <d v="2015-12-31T00:00:00"/>
    <d v="2014-05-02T00:00:00"/>
    <d v="2014-04-14T00:00:00"/>
    <n v="2"/>
    <x v="0"/>
  </r>
  <r>
    <n v="24"/>
    <s v="Jose de Jesus Berges martin"/>
    <s v="829-918-2808"/>
    <s v="jberges@bergeslaw.do"/>
    <s v="Certificación de cotización"/>
    <x v="3"/>
    <n v="5"/>
    <x v="1"/>
    <m/>
    <d v="2014-04-21T00:00:00"/>
    <s v="2014"/>
    <n v="4"/>
    <x v="2"/>
    <d v="2016-01-01T00:00:00"/>
    <d v="2014-04-28T00:00:00"/>
    <d v="2014-04-23T00:00:00"/>
    <n v="2"/>
    <x v="0"/>
  </r>
  <r>
    <n v="25"/>
    <s v="Sorange Peña Lara"/>
    <s v="809-728-8242"/>
    <s v="sorange_94@hotmail.com"/>
    <s v="Certificación de cotización"/>
    <x v="3"/>
    <n v="5"/>
    <x v="1"/>
    <m/>
    <d v="2014-04-23T00:00:00"/>
    <s v="2014"/>
    <n v="4"/>
    <x v="2"/>
    <d v="2016-01-04T00:00:00"/>
    <d v="2014-04-30T00:00:00"/>
    <d v="2014-04-24T00:00:00"/>
    <n v="1"/>
    <x v="0"/>
  </r>
  <r>
    <n v="26"/>
    <s v="Rosanna Ventura"/>
    <s v="809-596-2318"/>
    <s v="mgkeila_esther@hotmail.com"/>
    <s v="Misión, Visión y Valores"/>
    <x v="4"/>
    <n v="5"/>
    <x v="0"/>
    <m/>
    <d v="2014-04-28T00:00:00"/>
    <s v="2014"/>
    <n v="4"/>
    <x v="2"/>
    <d v="2016-01-21T00:00:00"/>
    <d v="2014-05-05T00:00:00"/>
    <d v="2014-04-28T00:00:00"/>
    <n v="0"/>
    <x v="0"/>
  </r>
  <r>
    <n v="27"/>
    <s v="Miguel Alberto Surun"/>
    <s v="809-334-6303"/>
    <s v="c.batista@mashlaw.com"/>
    <s v="Certificación de desembolsos al PRISS desde 2002/2014"/>
    <x v="2"/>
    <n v="3"/>
    <x v="2"/>
    <m/>
    <d v="2014-05-13T00:00:00"/>
    <s v="2014"/>
    <n v="5"/>
    <x v="3"/>
    <d v="2016-01-25T00:00:00"/>
    <d v="2014-05-16T00:00:00"/>
    <d v="2014-05-13T00:00:00"/>
    <n v="0"/>
    <x v="0"/>
  </r>
  <r>
    <n v="28"/>
    <s v="Angelica Zamora"/>
    <s v="506-8845-9665"/>
    <s v="azamora@revistasumma.com"/>
    <s v="Lista de las empresasque tienen 500 empleados directos o mas en RD"/>
    <x v="1"/>
    <n v="15"/>
    <x v="0"/>
    <m/>
    <d v="2014-05-19T00:00:00"/>
    <s v="2014"/>
    <n v="5"/>
    <x v="3"/>
    <m/>
    <d v="2014-06-09T00:00:00"/>
    <d v="2014-05-23T00:00:00"/>
    <n v="4"/>
    <x v="0"/>
  </r>
  <r>
    <n v="29"/>
    <s v="Franthely Pacheco Guerrero"/>
    <s v="829-801-2576"/>
    <s v="franpachecog@gmail.com"/>
    <s v="Condiciones para optar concurso Periodista"/>
    <x v="4"/>
    <n v="5"/>
    <x v="0"/>
    <m/>
    <d v="2014-05-27T00:00:00"/>
    <s v="2014"/>
    <n v="5"/>
    <x v="3"/>
    <m/>
    <d v="2014-06-03T00:00:00"/>
    <d v="2014-05-27T00:00:00"/>
    <n v="0"/>
    <x v="0"/>
  </r>
  <r>
    <n v="30"/>
    <s v="Yoanny Ureña"/>
    <s v="809-650-0303"/>
    <s v="joannyureña2@gmail.com"/>
    <s v="Criterios estadisticos para calcular mora, interes y recargo"/>
    <x v="0"/>
    <n v="2"/>
    <x v="0"/>
    <m/>
    <d v="2014-06-09T00:00:00"/>
    <s v="2014"/>
    <n v="6"/>
    <x v="4"/>
    <m/>
    <d v="2014-06-11T00:00:00"/>
    <d v="2014-06-10T00:00:00"/>
    <n v="1"/>
    <x v="0"/>
  </r>
  <r>
    <n v="31"/>
    <s v="Faustino Jimenez Almonte"/>
    <s v="809-756-4211"/>
    <s v="fjimeneza@dgii.gov.do"/>
    <s v="Recaudación como porcentaje del PBI de la Seguridad Social, por tipo de regimen, períodos 2005/2013."/>
    <x v="0"/>
    <n v="2"/>
    <x v="0"/>
    <m/>
    <d v="2014-06-23T00:00:00"/>
    <s v="2014"/>
    <n v="6"/>
    <x v="4"/>
    <m/>
    <d v="2014-06-25T00:00:00"/>
    <d v="2014-06-25T00:00:00"/>
    <n v="2"/>
    <x v="0"/>
  </r>
  <r>
    <n v="32"/>
    <s v="Kensy casado"/>
    <s v="829-273-8486"/>
    <s v="kenssy@hotmail.es"/>
    <s v="Biografia del Tesorero"/>
    <x v="4"/>
    <n v="5"/>
    <x v="0"/>
    <m/>
    <d v="2014-06-27T00:00:00"/>
    <s v="2014"/>
    <n v="6"/>
    <x v="4"/>
    <m/>
    <d v="2014-07-04T00:00:00"/>
    <d v="2014-06-27T00:00:00"/>
    <n v="0"/>
    <x v="0"/>
  </r>
  <r>
    <n v="33"/>
    <s v="Zoila estevez"/>
    <s v="809-285-7770"/>
    <s v="zoilarova1229@hotmail.com"/>
    <s v="Normas Internacionales de Contabilidad utilizadas en TSS"/>
    <x v="4"/>
    <n v="5"/>
    <x v="0"/>
    <m/>
    <d v="2014-07-28T00:00:00"/>
    <s v="2014"/>
    <n v="7"/>
    <x v="5"/>
    <m/>
    <d v="2014-08-04T00:00:00"/>
    <d v="2014-08-01T00:00:00"/>
    <n v="4"/>
    <x v="0"/>
  </r>
  <r>
    <n v="34"/>
    <s v="Niurka Nuñez"/>
    <m/>
    <s v="niurka21@hotmail.es"/>
    <s v="Devolución dependiente Adicional"/>
    <x v="4"/>
    <n v="5"/>
    <x v="0"/>
    <m/>
    <d v="2014-07-28T00:00:00"/>
    <s v="2014"/>
    <n v="7"/>
    <x v="5"/>
    <m/>
    <d v="2014-08-04T00:00:00"/>
    <d v="2014-08-01T00:00:00"/>
    <n v="4"/>
    <x v="0"/>
  </r>
  <r>
    <n v="35"/>
    <s v="Fabian Echavarria"/>
    <s v="809-910-5210"/>
    <s v="12y5vedado@gamil.com"/>
    <s v="Calculo Percapita Regimen Subsidiado"/>
    <x v="4"/>
    <n v="5"/>
    <x v="0"/>
    <m/>
    <d v="2014-08-13T00:00:00"/>
    <s v="2014"/>
    <n v="8"/>
    <x v="6"/>
    <m/>
    <d v="2014-08-20T00:00:00"/>
    <d v="2014-08-14T00:00:00"/>
    <n v="1"/>
    <x v="0"/>
  </r>
  <r>
    <n v="36"/>
    <s v="Lorenzo A Martinez"/>
    <s v="809-879-0779"/>
    <s v="l_martinezl@hotmail.com"/>
    <s v="Listado de AFP que operan en RD"/>
    <x v="2"/>
    <n v="3"/>
    <x v="0"/>
    <m/>
    <d v="2014-08-14T00:00:00"/>
    <s v="2014"/>
    <n v="8"/>
    <x v="6"/>
    <m/>
    <d v="2014-08-19T00:00:00"/>
    <d v="2014-08-18T00:00:00"/>
    <n v="2"/>
    <x v="0"/>
  </r>
  <r>
    <n v="37"/>
    <s v="Maria Elena Gonzalez"/>
    <s v="829-433-3469"/>
    <s v="mariena13@hotmail.com"/>
    <s v="Fecha de Ingreso de la Ciudadana Julia Ramirez"/>
    <x v="3"/>
    <n v="5"/>
    <x v="1"/>
    <m/>
    <d v="2014-08-19T00:00:00"/>
    <s v="2014"/>
    <n v="8"/>
    <x v="6"/>
    <m/>
    <d v="2014-08-26T00:00:00"/>
    <d v="2014-08-21T00:00:00"/>
    <n v="2"/>
    <x v="0"/>
  </r>
  <r>
    <n v="38"/>
    <s v="Giller Perez"/>
    <s v="809-617-5820"/>
    <s v="gro21@hotmail.com"/>
    <s v="Calculos deducción salarios"/>
    <x v="0"/>
    <n v="2"/>
    <x v="0"/>
    <m/>
    <d v="2014-08-25T00:00:00"/>
    <s v="2014"/>
    <n v="8"/>
    <x v="6"/>
    <m/>
    <d v="2014-08-27T00:00:00"/>
    <d v="2014-08-25T00:00:00"/>
    <n v="0"/>
    <x v="0"/>
  </r>
  <r>
    <n v="39"/>
    <s v="Manuel Ramiro "/>
    <s v="809-769-2998"/>
    <s v="manuelamoris@hotmail.com"/>
    <s v="Distribución salario por año y sexo."/>
    <x v="0"/>
    <n v="2"/>
    <x v="0"/>
    <m/>
    <d v="2014-08-28T00:00:00"/>
    <s v="2014"/>
    <n v="8"/>
    <x v="6"/>
    <m/>
    <d v="2014-09-01T00:00:00"/>
    <d v="2014-08-29T00:00:00"/>
    <n v="1"/>
    <x v="0"/>
  </r>
  <r>
    <n v="40"/>
    <s v="Miguel Peralta"/>
    <s v="829-288-0736"/>
    <s v="guelin.peralta@hotmail.com"/>
    <s v="Asalariados inscritos en el SDSS"/>
    <x v="0"/>
    <n v="2"/>
    <x v="0"/>
    <m/>
    <d v="2014-09-01T00:00:00"/>
    <s v="2014"/>
    <n v="9"/>
    <x v="7"/>
    <m/>
    <d v="2014-09-03T00:00:00"/>
    <d v="2014-09-02T00:00:00"/>
    <n v="1"/>
    <x v="0"/>
  </r>
  <r>
    <n v="41"/>
    <s v="Miguel Peralta"/>
    <s v="829-288-0736"/>
    <s v="guelin.peralta@hotmail.com"/>
    <s v="EstadisticasExtranjeros asistidos en Hospitales"/>
    <x v="2"/>
    <n v="3"/>
    <x v="2"/>
    <m/>
    <d v="2014-09-01T00:00:00"/>
    <s v="2014"/>
    <n v="9"/>
    <x v="7"/>
    <m/>
    <d v="2014-09-04T00:00:00"/>
    <d v="2014-09-02T00:00:00"/>
    <n v="1"/>
    <x v="0"/>
  </r>
  <r>
    <n v="42"/>
    <s v="Manuel Ramiro "/>
    <s v="809-769-2998"/>
    <s v="manuelamoris@hotmail.com"/>
    <s v="Distribución por ingreso mensual."/>
    <x v="0"/>
    <n v="2"/>
    <x v="0"/>
    <m/>
    <d v="2014-09-19T00:00:00"/>
    <s v="2014"/>
    <n v="9"/>
    <x v="7"/>
    <m/>
    <d v="2014-09-23T00:00:00"/>
    <d v="2014-09-19T00:00:00"/>
    <n v="0"/>
    <x v="0"/>
  </r>
  <r>
    <n v="43"/>
    <s v="Manuel Ramiro "/>
    <s v="809-769-2998"/>
    <s v="manuelamoris@hotmail.com"/>
    <s v="Gastos Totales de Preaviso y Cesantia pagados en el 2011"/>
    <x v="2"/>
    <n v="3"/>
    <x v="0"/>
    <m/>
    <d v="2014-09-22T00:00:00"/>
    <s v="2014"/>
    <n v="9"/>
    <x v="7"/>
    <m/>
    <d v="2014-09-26T00:00:00"/>
    <d v="2014-09-22T00:00:00"/>
    <n v="0"/>
    <x v="0"/>
  </r>
  <r>
    <n v="44"/>
    <s v="Rachel Cabral"/>
    <s v="809-234-7826"/>
    <s v="danilocabralt@hotmail.com"/>
    <s v="Rol, funciones de la TSS"/>
    <x v="0"/>
    <n v="2"/>
    <x v="0"/>
    <m/>
    <d v="2014-09-30T00:00:00"/>
    <s v="2014"/>
    <n v="9"/>
    <x v="7"/>
    <m/>
    <d v="2014-10-02T00:00:00"/>
    <d v="2014-10-01T00:00:00"/>
    <n v="1"/>
    <x v="0"/>
  </r>
  <r>
    <n v="45"/>
    <s v="Karolin Uceta"/>
    <s v="829-448-8089"/>
    <s v="Karoline-michelle@hotmail.com"/>
    <s v="Documentos varios, Brochur que contenga información de la TSS"/>
    <x v="4"/>
    <n v="5"/>
    <x v="0"/>
    <m/>
    <d v="2014-09-30T00:00:00"/>
    <s v="2014"/>
    <n v="9"/>
    <x v="7"/>
    <m/>
    <d v="2014-10-07T00:00:00"/>
    <d v="2014-10-01T00:00:00"/>
    <n v="1"/>
    <x v="0"/>
  </r>
  <r>
    <n v="46"/>
    <s v="Aralisa Pujols Disla"/>
    <s v="809-686-5884"/>
    <s v="aralizapujols@gmail.com"/>
    <s v="Documentos varios, Brochur que contenga información de la TSS"/>
    <x v="4"/>
    <n v="5"/>
    <x v="0"/>
    <m/>
    <d v="2014-09-30T00:00:00"/>
    <s v="2014"/>
    <n v="9"/>
    <x v="7"/>
    <m/>
    <d v="2014-10-07T00:00:00"/>
    <d v="2014-09-30T00:00:00"/>
    <n v="0"/>
    <x v="0"/>
  </r>
  <r>
    <n v="47"/>
    <s v="Viola Disla"/>
    <s v="809-430-2237"/>
    <s v="vdisla@bancoademi.com.do"/>
    <s v="Listado de empresas con registro de  trabajadores de 1 a 20"/>
    <x v="1"/>
    <n v="15"/>
    <x v="0"/>
    <m/>
    <d v="2014-10-03T00:00:00"/>
    <s v="2014"/>
    <n v="10"/>
    <x v="8"/>
    <m/>
    <d v="2014-10-24T00:00:00"/>
    <d v="2014-10-07T00:00:00"/>
    <n v="2"/>
    <x v="0"/>
  </r>
  <r>
    <n v="48"/>
    <s v="Genesis Esther Duarte"/>
    <s v="829-449-6050"/>
    <s v="genesis520@hotmail.es"/>
    <s v="Que es la TSS, Funciones, como afiliar trabajadores a la TSS"/>
    <x v="0"/>
    <n v="2"/>
    <x v="0"/>
    <m/>
    <d v="2014-10-13T00:00:00"/>
    <s v="2014"/>
    <n v="10"/>
    <x v="8"/>
    <m/>
    <d v="2014-10-15T00:00:00"/>
    <m/>
    <n v="0"/>
    <x v="0"/>
  </r>
  <r>
    <n v="49"/>
    <s v="Isaury de la Cruz"/>
    <s v="829-933-1044"/>
    <s v="isa3197@gitmail.com"/>
    <s v="Datos sobre la TSS"/>
    <x v="0"/>
    <n v="2"/>
    <x v="0"/>
    <m/>
    <d v="2014-10-13T00:00:00"/>
    <s v="2014"/>
    <n v="10"/>
    <x v="8"/>
    <m/>
    <d v="2014-10-15T00:00:00"/>
    <d v="2014-10-13T00:00:00"/>
    <n v="0"/>
    <x v="0"/>
  </r>
  <r>
    <n v="50"/>
    <s v="Rocio Cabrera"/>
    <s v="829-334-2434"/>
    <s v="rocioclase@hotmail.com"/>
    <s v="Funciones de la TSS"/>
    <x v="0"/>
    <n v="2"/>
    <x v="0"/>
    <m/>
    <d v="2014-10-15T00:00:00"/>
    <s v="2014"/>
    <n v="10"/>
    <x v="8"/>
    <m/>
    <d v="2014-10-17T00:00:00"/>
    <d v="2014-10-15T00:00:00"/>
    <n v="0"/>
    <x v="0"/>
  </r>
  <r>
    <n v="51"/>
    <s v="Reynaldo Berliza"/>
    <s v="809-530-4940"/>
    <s v="reynaldoberliza@gmail.com"/>
    <s v="Cumplimiento de la Sentencia TC0190-13"/>
    <x v="4"/>
    <n v="5"/>
    <x v="0"/>
    <m/>
    <d v="2014-10-14T00:00:00"/>
    <s v="2014"/>
    <n v="10"/>
    <x v="8"/>
    <m/>
    <d v="2014-10-21T00:00:00"/>
    <d v="2014-10-15T00:00:00"/>
    <n v="1"/>
    <x v="0"/>
  </r>
  <r>
    <n v="52"/>
    <s v="Leyvi Ruiz"/>
    <s v="809383-0178"/>
    <s v="iruiz@apap.com.do"/>
    <s v="Datos sobre el CNSS"/>
    <x v="2"/>
    <n v="3"/>
    <x v="0"/>
    <m/>
    <d v="2014-10-15T00:00:00"/>
    <s v="2014"/>
    <n v="10"/>
    <x v="8"/>
    <m/>
    <d v="2014-10-20T00:00:00"/>
    <d v="2014-10-16T00:00:00"/>
    <n v="1"/>
    <x v="0"/>
  </r>
  <r>
    <n v="53"/>
    <s v="Manuel Ramiro "/>
    <s v="809-769-2998"/>
    <s v="manuelamoris@hotmail.com"/>
    <s v="Ingresos Excentos reportados 2011"/>
    <x v="2"/>
    <n v="3"/>
    <x v="0"/>
    <m/>
    <d v="2014-10-13T00:00:00"/>
    <s v="2014"/>
    <n v="10"/>
    <x v="8"/>
    <m/>
    <d v="2014-10-16T00:00:00"/>
    <d v="2014-10-16T00:00:00"/>
    <n v="3"/>
    <x v="0"/>
  </r>
  <r>
    <n v="54"/>
    <s v="Doriam Peña"/>
    <s v="809544-8788"/>
    <s v="dorpena@afppopular.com.do"/>
    <s v="Catalogo actualizado sectores economicos"/>
    <x v="1"/>
    <n v="15"/>
    <x v="0"/>
    <m/>
    <d v="2014-10-15T00:00:00"/>
    <s v="2014"/>
    <n v="10"/>
    <x v="8"/>
    <m/>
    <d v="2014-11-05T00:00:00"/>
    <d v="2014-10-15T00:00:00"/>
    <n v="0"/>
    <x v="0"/>
  </r>
  <r>
    <n v="55"/>
    <s v="Carmen Henríquez"/>
    <s v="809-996-7454"/>
    <s v="marielahenriquez27@gmail.com"/>
    <s v="Datos de la TSS"/>
    <x v="0"/>
    <n v="2"/>
    <x v="0"/>
    <m/>
    <d v="2014-10-15T00:00:00"/>
    <s v="2014"/>
    <n v="10"/>
    <x v="8"/>
    <m/>
    <d v="2014-10-17T00:00:00"/>
    <d v="2014-10-15T00:00:00"/>
    <n v="0"/>
    <x v="0"/>
  </r>
  <r>
    <n v="56"/>
    <s v="Juana Gonzalez"/>
    <s v="829-343-0914"/>
    <s v="juanagonzalez@gmail.com"/>
    <s v="Normativa y/o procedimiento devolución de Capitas dependientes adicionales"/>
    <x v="4"/>
    <n v="5"/>
    <x v="0"/>
    <m/>
    <d v="2014-10-20T00:00:00"/>
    <s v="2014"/>
    <n v="10"/>
    <x v="8"/>
    <m/>
    <d v="2014-10-27T00:00:00"/>
    <d v="2014-10-23T00:00:00"/>
    <n v="3"/>
    <x v="0"/>
  </r>
  <r>
    <n v="57"/>
    <s v="Manuel Ramiro "/>
    <s v="809-769-2998"/>
    <s v="manuelamoris@hotmail.com"/>
    <s v="Ingresos Excentos reportados 2011"/>
    <x v="2"/>
    <n v="3"/>
    <x v="0"/>
    <m/>
    <d v="2014-10-20T00:00:00"/>
    <s v="2014"/>
    <n v="10"/>
    <x v="8"/>
    <m/>
    <d v="2014-10-23T00:00:00"/>
    <d v="2014-10-23T00:00:00"/>
    <n v="3"/>
    <x v="0"/>
  </r>
  <r>
    <n v="58"/>
    <s v="Teresa Hernandez "/>
    <s v="809-341-4602"/>
    <s v="belkis2404@gmail.com"/>
    <s v="Procedimientos de registro de empresas"/>
    <x v="0"/>
    <n v="2"/>
    <x v="0"/>
    <m/>
    <d v="2014-10-21T00:00:00"/>
    <s v="2014"/>
    <n v="10"/>
    <x v="8"/>
    <m/>
    <d v="2014-10-23T00:00:00"/>
    <d v="2014-10-21T00:00:00"/>
    <n v="0"/>
    <x v="0"/>
  </r>
  <r>
    <n v="59"/>
    <s v="Esteban Suero"/>
    <s v="829-281-2924"/>
    <s v="estebansuero@gmail.com"/>
    <s v="Procedimientos de registro de empresas"/>
    <x v="0"/>
    <n v="2"/>
    <x v="0"/>
    <m/>
    <d v="2014-10-24T00:00:00"/>
    <s v="2014"/>
    <n v="10"/>
    <x v="8"/>
    <m/>
    <d v="2014-10-28T00:00:00"/>
    <d v="2014-10-27T00:00:00"/>
    <n v="1"/>
    <x v="0"/>
  </r>
  <r>
    <n v="60"/>
    <s v="Fernando Abad"/>
    <s v="809-682-4130"/>
    <s v="ferabad19@hotmail.com"/>
    <s v="Datos de terceros sobre incripción laboral"/>
    <x v="3"/>
    <n v="5"/>
    <x v="1"/>
    <m/>
    <d v="2014-10-27T00:00:00"/>
    <s v="2014"/>
    <n v="10"/>
    <x v="8"/>
    <m/>
    <d v="2014-11-03T00:00:00"/>
    <d v="2014-10-31T00:00:00"/>
    <n v="4"/>
    <x v="0"/>
  </r>
  <r>
    <n v="61"/>
    <s v="Arianny Rodriguez"/>
    <s v="809-846-1352"/>
    <s v="ariannyasiris@hotmail.com"/>
    <s v="Datos estadísticos de la Seguridad Social"/>
    <x v="0"/>
    <n v="2"/>
    <x v="0"/>
    <m/>
    <d v="2014-11-04T00:00:00"/>
    <s v="2014"/>
    <n v="11"/>
    <x v="9"/>
    <m/>
    <d v="2014-11-06T00:00:00"/>
    <d v="2014-11-04T00:00:00"/>
    <n v="0"/>
    <x v="0"/>
  </r>
  <r>
    <n v="62"/>
    <s v="Diogenes Martinez"/>
    <s v="849-207-6815"/>
    <s v="damartinez@hotmail.com"/>
    <s v="Estadisticas, empresas privadas, Instituciones públicas y rangos de salarios"/>
    <x v="2"/>
    <n v="3"/>
    <x v="0"/>
    <m/>
    <d v="2014-11-11T00:00:00"/>
    <s v="2014"/>
    <n v="11"/>
    <x v="9"/>
    <m/>
    <d v="2014-11-14T00:00:00"/>
    <d v="2014-11-12T00:00:00"/>
    <n v="1"/>
    <x v="0"/>
  </r>
  <r>
    <n v="63"/>
    <s v="Marcos Perez Solano"/>
    <s v="809-497-4733"/>
    <s v="marcos231973@hotmail.com"/>
    <s v="Resolución acerca de descuento del 10% Pensionados por discapacidad"/>
    <x v="2"/>
    <n v="3"/>
    <x v="0"/>
    <m/>
    <d v="2014-11-07T00:00:00"/>
    <s v="2014"/>
    <n v="11"/>
    <x v="9"/>
    <m/>
    <d v="2014-11-13T00:00:00"/>
    <d v="2014-11-12T00:00:00"/>
    <n v="3"/>
    <x v="0"/>
  </r>
  <r>
    <n v="64"/>
    <s v="Masielina Baez Molina"/>
    <s v="809-779-7972"/>
    <s v="msielinabaez@gmail.com"/>
    <s v="Información sobre el rol de la TSS"/>
    <x v="0"/>
    <n v="2"/>
    <x v="0"/>
    <m/>
    <d v="2014-11-13T00:00:00"/>
    <s v="2014"/>
    <n v="11"/>
    <x v="9"/>
    <m/>
    <d v="2014-11-17T00:00:00"/>
    <d v="2014-11-14T00:00:00"/>
    <n v="1"/>
    <x v="0"/>
  </r>
  <r>
    <n v="65"/>
    <s v="Luis Soriano"/>
    <s v="829-882-0613"/>
    <s v="inversor01@gmail.com"/>
    <s v="Cantidad de empleados promedio de salarios de los laboratorios de medicamentos"/>
    <x v="3"/>
    <n v="5"/>
    <x v="1"/>
    <m/>
    <d v="2014-11-14T00:00:00"/>
    <s v="2014"/>
    <n v="11"/>
    <x v="9"/>
    <m/>
    <d v="2014-11-21T00:00:00"/>
    <d v="2014-11-19T00:00:00"/>
    <n v="3"/>
    <x v="0"/>
  </r>
  <r>
    <n v="66"/>
    <s v="Diogenes Martinez"/>
    <s v="849-207-207-6815"/>
    <s v="damartinez@hotmail.com"/>
    <s v="Rangos de salarios de las Instituciones Públicas y empresas Privadas"/>
    <x v="1"/>
    <n v="15"/>
    <x v="0"/>
    <m/>
    <d v="2014-11-20T00:00:00"/>
    <s v="2014"/>
    <n v="11"/>
    <x v="9"/>
    <m/>
    <d v="2014-12-11T00:00:00"/>
    <d v="2014-11-20T00:00:00"/>
    <n v="0"/>
    <x v="0"/>
  </r>
  <r>
    <n v="67"/>
    <s v="Diogenes Martinez"/>
    <s v="849-207-207-6815"/>
    <s v="damartinez@hotmail.com"/>
    <s v="Monto total de sueldos reportados del sector públicos y privado"/>
    <x v="2"/>
    <n v="3"/>
    <x v="0"/>
    <m/>
    <d v="2014-11-27T00:00:00"/>
    <s v="2014"/>
    <n v="11"/>
    <x v="9"/>
    <m/>
    <d v="2014-12-02T00:00:00"/>
    <d v="2014-12-02T00:00:00"/>
    <n v="3"/>
    <x v="0"/>
  </r>
  <r>
    <n v="68"/>
    <s v="Braiam M Peguero Novo"/>
    <s v="809-877-1224"/>
    <s v="mpeguero@hotmail.com"/>
    <s v="Aportes sector Turismo, Zonas Francas Etc"/>
    <x v="1"/>
    <s v=""/>
    <x v="0"/>
    <m/>
    <d v="2015-01-02T00:00:00"/>
    <s v="2015"/>
    <n v="1"/>
    <x v="10"/>
    <m/>
    <s v=""/>
    <d v="2015-01-09T00:00:00"/>
    <n v="5"/>
    <x v="0"/>
  </r>
  <r>
    <n v="69"/>
    <s v="Erwin Mendez Soliman"/>
    <s v="809-239-1105"/>
    <s v="Erwinmendez0911@hotmail.com"/>
    <s v="Costo de licenciamiento de Software anualmente, (paquetes de oficina y demas sistemas)"/>
    <x v="4"/>
    <n v="5"/>
    <x v="0"/>
    <m/>
    <d v="2015-01-14T00:00:00"/>
    <s v="2015"/>
    <n v="1"/>
    <x v="10"/>
    <m/>
    <d v="2015-01-22T00:00:00"/>
    <d v="2015-01-20T00:00:00"/>
    <n v="4"/>
    <x v="0"/>
  </r>
  <r>
    <n v="70"/>
    <m/>
    <m/>
    <m/>
    <m/>
    <x v="5"/>
    <n v="15"/>
    <x v="3"/>
    <m/>
    <m/>
    <s v=""/>
    <s v=""/>
    <x v="11"/>
    <m/>
    <s v=""/>
    <m/>
    <n v="0"/>
    <x v="0"/>
  </r>
  <r>
    <n v="71"/>
    <s v="Ericka Cuevas Gomez"/>
    <s v="809-524-6205"/>
    <s v="administradora00@hotmail.com"/>
    <s v="Empresas registradas en TSS de bahoruco, Barahona, Independencia"/>
    <x v="3"/>
    <n v="5"/>
    <x v="1"/>
    <m/>
    <d v="2015-01-09T00:00:00"/>
    <s v="2015"/>
    <n v="1"/>
    <x v="10"/>
    <m/>
    <d v="2015-01-16T00:00:00"/>
    <d v="2015-01-13T00:00:00"/>
    <n v="2"/>
    <x v="0"/>
  </r>
  <r>
    <n v="72"/>
    <s v="Alejandro Paulino"/>
    <s v="809-268-5939"/>
    <s v="paulino_alejandro@hotmail.com"/>
    <s v="Cantidad de empleados registrados en la TSS por la Junta Municipal La Entrada"/>
    <x v="1"/>
    <n v="15"/>
    <x v="0"/>
    <m/>
    <d v="2015-01-15T00:00:00"/>
    <s v="2015"/>
    <n v="1"/>
    <x v="10"/>
    <m/>
    <d v="2015-02-09T00:00:00"/>
    <d v="2015-01-27T00:00:00"/>
    <n v="8"/>
    <x v="0"/>
  </r>
  <r>
    <n v="73"/>
    <s v="Mario Martin Rojas"/>
    <s v="809-907-9625"/>
    <s v="mrojas@sotolaw.com"/>
    <s v="Certificación que haga constar nombre de empresa o entidad que esté cotizando a favor de Fernando Salcedo"/>
    <x v="3"/>
    <n v="5"/>
    <x v="1"/>
    <m/>
    <d v="2015-01-23T00:00:00"/>
    <s v="2015"/>
    <n v="1"/>
    <x v="10"/>
    <m/>
    <d v="2015-02-02T00:00:00"/>
    <d v="2015-01-28T00:00:00"/>
    <n v="3"/>
    <x v="0"/>
  </r>
  <r>
    <n v="74"/>
    <s v="Alejandro Paulino"/>
    <s v="809-268-5939"/>
    <s v="paulino_alejandro@hotmail.com"/>
    <s v="Monto cotizado por la Junta Municipal la Entrada desde el 2011"/>
    <x v="1"/>
    <n v="15"/>
    <x v="0"/>
    <m/>
    <d v="2015-02-03T00:00:00"/>
    <s v="2015"/>
    <n v="2"/>
    <x v="12"/>
    <m/>
    <d v="2015-02-24T00:00:00"/>
    <d v="2015-02-11T00:00:00"/>
    <n v="6"/>
    <x v="0"/>
  </r>
  <r>
    <n v="75"/>
    <s v="Alejandro Paulino"/>
    <s v="809-268-5939"/>
    <s v="paulino_alejandro@hotmail.com"/>
    <s v="Nomina de la Junta Municipal la Entrada"/>
    <x v="2"/>
    <n v="3"/>
    <x v="2"/>
    <m/>
    <d v="2015-02-03T00:00:00"/>
    <s v="2015"/>
    <n v="2"/>
    <x v="12"/>
    <m/>
    <d v="2015-02-06T00:00:00"/>
    <d v="2015-02-06T00:00:00"/>
    <n v="3"/>
    <x v="0"/>
  </r>
  <r>
    <n v="76"/>
    <s v="Estanislao Garcia"/>
    <s v="809-567-5049"/>
    <s v="Estanislao_jr@hotmail.com"/>
    <s v="Normas inplementadas en la Institución, Certificación, Organigrama, Competitividad"/>
    <x v="4"/>
    <n v="5"/>
    <x v="0"/>
    <m/>
    <d v="2015-02-10T00:00:00"/>
    <s v="2015"/>
    <n v="2"/>
    <x v="12"/>
    <m/>
    <d v="2015-02-17T00:00:00"/>
    <d v="2015-02-13T00:00:00"/>
    <n v="3"/>
    <x v="0"/>
  </r>
  <r>
    <n v="77"/>
    <s v="Michael Martinez"/>
    <s v="829-723-4523"/>
    <s v="elrompeto2010@hotmail.com"/>
    <s v="Requisitos para ingresar a la TSS, Rol de la TSS"/>
    <x v="4"/>
    <n v="5"/>
    <x v="0"/>
    <m/>
    <d v="2015-02-16T00:00:00"/>
    <s v="2015"/>
    <n v="2"/>
    <x v="12"/>
    <m/>
    <d v="2015-02-23T00:00:00"/>
    <d v="2015-02-19T00:00:00"/>
    <n v="3"/>
    <x v="0"/>
  </r>
  <r>
    <n v="78"/>
    <m/>
    <m/>
    <m/>
    <m/>
    <x v="5"/>
    <s v=""/>
    <x v="3"/>
    <m/>
    <m/>
    <s v=""/>
    <s v=""/>
    <x v="11"/>
    <m/>
    <s v=""/>
    <m/>
    <n v="0"/>
    <x v="0"/>
  </r>
  <r>
    <n v="79"/>
    <m/>
    <m/>
    <m/>
    <m/>
    <x v="5"/>
    <s v=""/>
    <x v="3"/>
    <m/>
    <m/>
    <s v=""/>
    <s v=""/>
    <x v="11"/>
    <m/>
    <s v=""/>
    <m/>
    <n v="0"/>
    <x v="0"/>
  </r>
  <r>
    <n v="80"/>
    <m/>
    <m/>
    <m/>
    <m/>
    <x v="5"/>
    <s v=""/>
    <x v="3"/>
    <m/>
    <m/>
    <s v=""/>
    <s v=""/>
    <x v="11"/>
    <m/>
    <s v=""/>
    <m/>
    <n v="0"/>
    <x v="0"/>
  </r>
  <r>
    <n v="81"/>
    <m/>
    <m/>
    <m/>
    <m/>
    <x v="5"/>
    <s v=""/>
    <x v="3"/>
    <m/>
    <m/>
    <s v=""/>
    <s v=""/>
    <x v="11"/>
    <m/>
    <s v=""/>
    <m/>
    <n v="0"/>
    <x v="0"/>
  </r>
  <r>
    <n v="82"/>
    <m/>
    <m/>
    <m/>
    <m/>
    <x v="5"/>
    <s v=""/>
    <x v="3"/>
    <m/>
    <m/>
    <s v=""/>
    <s v=""/>
    <x v="11"/>
    <m/>
    <s v=""/>
    <m/>
    <n v="0"/>
    <x v="0"/>
  </r>
  <r>
    <n v="83"/>
    <m/>
    <m/>
    <m/>
    <m/>
    <x v="5"/>
    <s v=""/>
    <x v="3"/>
    <m/>
    <m/>
    <s v=""/>
    <s v=""/>
    <x v="11"/>
    <m/>
    <s v=""/>
    <m/>
    <n v="0"/>
    <x v="0"/>
  </r>
  <r>
    <n v="84"/>
    <m/>
    <m/>
    <m/>
    <m/>
    <x v="5"/>
    <s v=""/>
    <x v="3"/>
    <m/>
    <m/>
    <s v=""/>
    <s v=""/>
    <x v="11"/>
    <m/>
    <s v=""/>
    <m/>
    <n v="0"/>
    <x v="0"/>
  </r>
  <r>
    <n v="85"/>
    <m/>
    <m/>
    <m/>
    <m/>
    <x v="5"/>
    <s v=""/>
    <x v="3"/>
    <m/>
    <m/>
    <s v=""/>
    <s v=""/>
    <x v="11"/>
    <m/>
    <s v=""/>
    <m/>
    <n v="0"/>
    <x v="0"/>
  </r>
  <r>
    <n v="86"/>
    <m/>
    <m/>
    <m/>
    <m/>
    <x v="5"/>
    <s v=""/>
    <x v="3"/>
    <m/>
    <m/>
    <s v=""/>
    <s v=""/>
    <x v="11"/>
    <m/>
    <s v=""/>
    <m/>
    <n v="0"/>
    <x v="0"/>
  </r>
  <r>
    <n v="87"/>
    <m/>
    <m/>
    <m/>
    <m/>
    <x v="5"/>
    <s v=""/>
    <x v="3"/>
    <m/>
    <m/>
    <s v=""/>
    <s v=""/>
    <x v="11"/>
    <m/>
    <s v=""/>
    <m/>
    <n v="0"/>
    <x v="0"/>
  </r>
  <r>
    <n v="88"/>
    <m/>
    <m/>
    <m/>
    <m/>
    <x v="5"/>
    <s v=""/>
    <x v="3"/>
    <m/>
    <m/>
    <s v=""/>
    <s v=""/>
    <x v="11"/>
    <m/>
    <s v=""/>
    <m/>
    <n v="0"/>
    <x v="0"/>
  </r>
  <r>
    <n v="89"/>
    <m/>
    <m/>
    <m/>
    <m/>
    <x v="5"/>
    <s v=""/>
    <x v="3"/>
    <m/>
    <m/>
    <s v=""/>
    <s v=""/>
    <x v="11"/>
    <m/>
    <s v=""/>
    <m/>
    <n v="0"/>
    <x v="0"/>
  </r>
  <r>
    <n v="90"/>
    <m/>
    <m/>
    <m/>
    <m/>
    <x v="5"/>
    <s v=""/>
    <x v="3"/>
    <m/>
    <m/>
    <s v=""/>
    <s v=""/>
    <x v="11"/>
    <m/>
    <s v=""/>
    <m/>
    <n v="0"/>
    <x v="0"/>
  </r>
  <r>
    <n v="91"/>
    <m/>
    <m/>
    <m/>
    <m/>
    <x v="5"/>
    <s v=""/>
    <x v="3"/>
    <m/>
    <m/>
    <s v=""/>
    <s v=""/>
    <x v="11"/>
    <m/>
    <s v=""/>
    <m/>
    <n v="0"/>
    <x v="0"/>
  </r>
  <r>
    <n v="92"/>
    <m/>
    <m/>
    <m/>
    <m/>
    <x v="5"/>
    <s v=""/>
    <x v="3"/>
    <m/>
    <m/>
    <s v=""/>
    <s v=""/>
    <x v="11"/>
    <m/>
    <s v=""/>
    <m/>
    <n v="0"/>
    <x v="0"/>
  </r>
  <r>
    <n v="93"/>
    <m/>
    <m/>
    <m/>
    <m/>
    <x v="5"/>
    <s v=""/>
    <x v="3"/>
    <m/>
    <m/>
    <s v=""/>
    <s v=""/>
    <x v="11"/>
    <m/>
    <s v=""/>
    <m/>
    <n v="0"/>
    <x v="0"/>
  </r>
  <r>
    <n v="94"/>
    <m/>
    <m/>
    <m/>
    <m/>
    <x v="5"/>
    <s v=""/>
    <x v="3"/>
    <m/>
    <m/>
    <s v=""/>
    <s v=""/>
    <x v="11"/>
    <m/>
    <s v=""/>
    <m/>
    <n v="0"/>
    <x v="0"/>
  </r>
  <r>
    <n v="95"/>
    <m/>
    <m/>
    <m/>
    <m/>
    <x v="5"/>
    <s v=""/>
    <x v="3"/>
    <m/>
    <m/>
    <s v=""/>
    <s v=""/>
    <x v="11"/>
    <m/>
    <s v=""/>
    <m/>
    <n v="0"/>
    <x v="0"/>
  </r>
  <r>
    <n v="96"/>
    <m/>
    <m/>
    <m/>
    <m/>
    <x v="5"/>
    <s v=""/>
    <x v="3"/>
    <m/>
    <m/>
    <s v=""/>
    <s v=""/>
    <x v="11"/>
    <m/>
    <s v=""/>
    <m/>
    <n v="0"/>
    <x v="0"/>
  </r>
  <r>
    <n v="97"/>
    <m/>
    <m/>
    <m/>
    <m/>
    <x v="5"/>
    <s v=""/>
    <x v="3"/>
    <m/>
    <m/>
    <s v=""/>
    <s v=""/>
    <x v="11"/>
    <m/>
    <s v=""/>
    <m/>
    <n v="0"/>
    <x v="0"/>
  </r>
  <r>
    <n v="98"/>
    <m/>
    <m/>
    <m/>
    <m/>
    <x v="5"/>
    <s v=""/>
    <x v="3"/>
    <m/>
    <m/>
    <s v=""/>
    <s v=""/>
    <x v="11"/>
    <m/>
    <s v=""/>
    <m/>
    <n v="0"/>
    <x v="0"/>
  </r>
  <r>
    <n v="99"/>
    <m/>
    <m/>
    <m/>
    <m/>
    <x v="5"/>
    <s v=""/>
    <x v="3"/>
    <m/>
    <m/>
    <s v=""/>
    <s v=""/>
    <x v="11"/>
    <m/>
    <s v=""/>
    <m/>
    <n v="0"/>
    <x v="0"/>
  </r>
  <r>
    <n v="100"/>
    <m/>
    <m/>
    <m/>
    <m/>
    <x v="5"/>
    <s v=""/>
    <x v="3"/>
    <m/>
    <m/>
    <s v=""/>
    <s v=""/>
    <x v="11"/>
    <m/>
    <s v=""/>
    <m/>
    <n v="0"/>
    <x v="0"/>
  </r>
  <r>
    <n v="101"/>
    <m/>
    <m/>
    <m/>
    <m/>
    <x v="5"/>
    <s v=""/>
    <x v="3"/>
    <m/>
    <m/>
    <s v=""/>
    <s v=""/>
    <x v="11"/>
    <m/>
    <s v=""/>
    <m/>
    <n v="0"/>
    <x v="0"/>
  </r>
  <r>
    <n v="102"/>
    <m/>
    <m/>
    <m/>
    <m/>
    <x v="5"/>
    <s v=""/>
    <x v="3"/>
    <m/>
    <m/>
    <s v=""/>
    <s v=""/>
    <x v="11"/>
    <m/>
    <s v=""/>
    <m/>
    <n v="0"/>
    <x v="0"/>
  </r>
  <r>
    <n v="103"/>
    <m/>
    <m/>
    <m/>
    <m/>
    <x v="5"/>
    <s v=""/>
    <x v="3"/>
    <m/>
    <m/>
    <s v=""/>
    <s v=""/>
    <x v="11"/>
    <m/>
    <s v=""/>
    <m/>
    <n v="0"/>
    <x v="0"/>
  </r>
  <r>
    <n v="104"/>
    <m/>
    <m/>
    <m/>
    <m/>
    <x v="5"/>
    <s v=""/>
    <x v="3"/>
    <m/>
    <m/>
    <s v=""/>
    <s v=""/>
    <x v="11"/>
    <m/>
    <s v=""/>
    <m/>
    <n v="0"/>
    <x v="0"/>
  </r>
  <r>
    <n v="105"/>
    <m/>
    <m/>
    <m/>
    <m/>
    <x v="5"/>
    <s v=""/>
    <x v="3"/>
    <m/>
    <m/>
    <s v=""/>
    <s v=""/>
    <x v="11"/>
    <m/>
    <s v=""/>
    <m/>
    <n v="0"/>
    <x v="0"/>
  </r>
  <r>
    <n v="106"/>
    <m/>
    <m/>
    <m/>
    <m/>
    <x v="5"/>
    <s v=""/>
    <x v="3"/>
    <m/>
    <m/>
    <s v=""/>
    <s v=""/>
    <x v="11"/>
    <m/>
    <s v=""/>
    <m/>
    <n v="0"/>
    <x v="0"/>
  </r>
  <r>
    <n v="107"/>
    <m/>
    <m/>
    <m/>
    <m/>
    <x v="5"/>
    <s v=""/>
    <x v="3"/>
    <m/>
    <m/>
    <s v=""/>
    <s v=""/>
    <x v="11"/>
    <m/>
    <s v=""/>
    <m/>
    <n v="0"/>
    <x v="0"/>
  </r>
  <r>
    <n v="108"/>
    <m/>
    <m/>
    <m/>
    <m/>
    <x v="5"/>
    <s v=""/>
    <x v="3"/>
    <m/>
    <m/>
    <s v=""/>
    <s v=""/>
    <x v="11"/>
    <m/>
    <s v=""/>
    <m/>
    <n v="0"/>
    <x v="0"/>
  </r>
  <r>
    <n v="109"/>
    <m/>
    <m/>
    <m/>
    <m/>
    <x v="5"/>
    <s v=""/>
    <x v="3"/>
    <m/>
    <m/>
    <s v=""/>
    <s v=""/>
    <x v="11"/>
    <m/>
    <s v=""/>
    <m/>
    <n v="0"/>
    <x v="0"/>
  </r>
  <r>
    <n v="110"/>
    <m/>
    <m/>
    <m/>
    <m/>
    <x v="5"/>
    <s v=""/>
    <x v="3"/>
    <m/>
    <m/>
    <s v=""/>
    <s v=""/>
    <x v="11"/>
    <m/>
    <s v=""/>
    <m/>
    <n v="0"/>
    <x v="0"/>
  </r>
  <r>
    <n v="111"/>
    <m/>
    <m/>
    <m/>
    <m/>
    <x v="5"/>
    <s v=""/>
    <x v="3"/>
    <m/>
    <m/>
    <s v=""/>
    <s v=""/>
    <x v="11"/>
    <m/>
    <s v=""/>
    <m/>
    <n v="0"/>
    <x v="0"/>
  </r>
  <r>
    <n v="112"/>
    <m/>
    <m/>
    <m/>
    <m/>
    <x v="5"/>
    <s v=""/>
    <x v="3"/>
    <m/>
    <m/>
    <s v=""/>
    <s v=""/>
    <x v="11"/>
    <m/>
    <s v=""/>
    <m/>
    <n v="0"/>
    <x v="0"/>
  </r>
  <r>
    <n v="113"/>
    <m/>
    <m/>
    <m/>
    <m/>
    <x v="5"/>
    <s v=""/>
    <x v="3"/>
    <m/>
    <m/>
    <s v=""/>
    <s v=""/>
    <x v="11"/>
    <m/>
    <s v=""/>
    <m/>
    <n v="0"/>
    <x v="0"/>
  </r>
  <r>
    <n v="114"/>
    <m/>
    <m/>
    <m/>
    <m/>
    <x v="5"/>
    <s v=""/>
    <x v="3"/>
    <m/>
    <m/>
    <s v=""/>
    <s v=""/>
    <x v="11"/>
    <m/>
    <s v=""/>
    <m/>
    <n v="0"/>
    <x v="0"/>
  </r>
  <r>
    <n v="115"/>
    <m/>
    <m/>
    <m/>
    <m/>
    <x v="5"/>
    <s v=""/>
    <x v="3"/>
    <m/>
    <m/>
    <s v=""/>
    <s v=""/>
    <x v="11"/>
    <m/>
    <s v=""/>
    <m/>
    <n v="0"/>
    <x v="0"/>
  </r>
  <r>
    <n v="116"/>
    <m/>
    <m/>
    <m/>
    <m/>
    <x v="5"/>
    <s v=""/>
    <x v="3"/>
    <m/>
    <m/>
    <s v=""/>
    <s v=""/>
    <x v="11"/>
    <m/>
    <s v=""/>
    <m/>
    <n v="0"/>
    <x v="0"/>
  </r>
  <r>
    <n v="117"/>
    <m/>
    <m/>
    <m/>
    <m/>
    <x v="5"/>
    <s v=""/>
    <x v="3"/>
    <m/>
    <m/>
    <s v=""/>
    <s v=""/>
    <x v="11"/>
    <m/>
    <s v=""/>
    <m/>
    <n v="0"/>
    <x v="0"/>
  </r>
  <r>
    <n v="118"/>
    <m/>
    <m/>
    <m/>
    <m/>
    <x v="5"/>
    <s v=""/>
    <x v="3"/>
    <m/>
    <m/>
    <s v=""/>
    <s v=""/>
    <x v="11"/>
    <m/>
    <s v=""/>
    <m/>
    <n v="0"/>
    <x v="0"/>
  </r>
  <r>
    <n v="119"/>
    <m/>
    <m/>
    <m/>
    <m/>
    <x v="5"/>
    <s v=""/>
    <x v="3"/>
    <m/>
    <m/>
    <s v=""/>
    <s v=""/>
    <x v="11"/>
    <m/>
    <s v=""/>
    <m/>
    <n v="0"/>
    <x v="0"/>
  </r>
  <r>
    <n v="120"/>
    <m/>
    <m/>
    <m/>
    <m/>
    <x v="5"/>
    <s v=""/>
    <x v="3"/>
    <m/>
    <m/>
    <s v=""/>
    <s v=""/>
    <x v="11"/>
    <m/>
    <s v=""/>
    <m/>
    <n v="0"/>
    <x v="0"/>
  </r>
  <r>
    <n v="121"/>
    <m/>
    <m/>
    <m/>
    <m/>
    <x v="5"/>
    <s v=""/>
    <x v="3"/>
    <m/>
    <m/>
    <s v=""/>
    <s v=""/>
    <x v="11"/>
    <m/>
    <s v=""/>
    <m/>
    <n v="0"/>
    <x v="0"/>
  </r>
  <r>
    <n v="122"/>
    <m/>
    <m/>
    <m/>
    <m/>
    <x v="5"/>
    <s v=""/>
    <x v="3"/>
    <m/>
    <m/>
    <s v=""/>
    <s v=""/>
    <x v="11"/>
    <m/>
    <s v=""/>
    <m/>
    <n v="0"/>
    <x v="0"/>
  </r>
  <r>
    <n v="123"/>
    <m/>
    <m/>
    <m/>
    <m/>
    <x v="5"/>
    <s v=""/>
    <x v="3"/>
    <m/>
    <m/>
    <s v=""/>
    <s v=""/>
    <x v="11"/>
    <m/>
    <s v=""/>
    <m/>
    <n v="0"/>
    <x v="0"/>
  </r>
  <r>
    <n v="124"/>
    <m/>
    <m/>
    <m/>
    <m/>
    <x v="5"/>
    <s v=""/>
    <x v="3"/>
    <m/>
    <m/>
    <s v=""/>
    <s v=""/>
    <x v="11"/>
    <m/>
    <s v=""/>
    <m/>
    <n v="0"/>
    <x v="0"/>
  </r>
  <r>
    <n v="125"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  <r>
    <m/>
    <m/>
    <m/>
    <m/>
    <m/>
    <x v="5"/>
    <s v=""/>
    <x v="3"/>
    <m/>
    <m/>
    <s v=""/>
    <s v=""/>
    <x v="11"/>
    <m/>
    <s v=""/>
    <m/>
    <n v="0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04">
  <r>
    <s v="patriciajavier8@hotmail.com"/>
    <s v="Rol de la TSS"/>
    <x v="0"/>
    <n v="2"/>
    <s v="Procede"/>
    <m/>
    <d v="2014-02-13T00:00:00"/>
    <x v="0"/>
    <n v="2"/>
    <x v="0"/>
    <d v="2014-01-01T00:00:00"/>
    <d v="2014-02-17T00:00:00"/>
    <d v="2014-02-13T00:00:00"/>
    <n v="0"/>
    <x v="0"/>
    <s v="ANTES DE 10 DIAS"/>
  </r>
  <r>
    <s v="eliml24@hotmail.com"/>
    <s v="Areas en las Oficinas Regionales de la TSS "/>
    <x v="0"/>
    <n v="2"/>
    <s v="Procede"/>
    <m/>
    <d v="2014-02-13T00:00:00"/>
    <x v="0"/>
    <n v="2"/>
    <x v="0"/>
    <d v="2014-01-06T00:00:00"/>
    <d v="2014-02-17T00:00:00"/>
    <d v="2014-02-13T00:00:00"/>
    <n v="0"/>
    <x v="0"/>
    <s v="ANTES DE 10 DIAS"/>
  </r>
  <r>
    <s v="jcabrera@newpartners.com.do"/>
    <s v="Rango de sueldos en el Gobierno Central"/>
    <x v="1"/>
    <n v="15"/>
    <s v="Rechazada"/>
    <m/>
    <d v="2014-02-06T00:00:00"/>
    <x v="0"/>
    <n v="2"/>
    <x v="0"/>
    <d v="2014-01-21T00:00:00"/>
    <d v="2014-02-28T00:00:00"/>
    <d v="2014-02-19T00:00:00"/>
    <n v="9"/>
    <x v="0"/>
    <s v=""/>
  </r>
  <r>
    <s v="marthamatosp@yahoo.es"/>
    <s v="Cantidad de empresas registradas en la región este"/>
    <x v="1"/>
    <n v="15"/>
    <s v="Procede"/>
    <m/>
    <d v="2014-02-19T00:00:00"/>
    <x v="0"/>
    <n v="2"/>
    <x v="0"/>
    <d v="2014-02-27T00:00:00"/>
    <d v="2014-03-13T00:00:00"/>
    <d v="2014-03-04T00:00:00"/>
    <n v="9"/>
    <x v="0"/>
    <s v="ANTES DE 10 DIAS"/>
  </r>
  <r>
    <s v="charinabtta@gmail.com"/>
    <s v="Cantidad de Pymes en RD"/>
    <x v="2"/>
    <n v="3"/>
    <s v="Referida"/>
    <m/>
    <d v="2014-03-11T00:00:00"/>
    <x v="0"/>
    <n v="3"/>
    <x v="1"/>
    <d v="2014-04-18T00:00:00"/>
    <d v="2014-03-14T00:00:00"/>
    <d v="2014-03-11T00:00:00"/>
    <n v="0"/>
    <x v="0"/>
    <s v=""/>
  </r>
  <r>
    <s v="evelyncastillo5@hotmail.com"/>
    <s v="Cantidad de Trabajadores registrados en TSS"/>
    <x v="1"/>
    <n v="15"/>
    <s v="Procede"/>
    <m/>
    <d v="2014-02-25T00:00:00"/>
    <x v="0"/>
    <n v="2"/>
    <x v="0"/>
    <d v="2014-04-05T00:00:00"/>
    <d v="2014-03-19T00:00:00"/>
    <d v="2014-03-07T00:00:00"/>
    <n v="8"/>
    <x v="0"/>
    <s v="ANTES DE 10 DIAS"/>
  </r>
  <r>
    <s v="lucyesther95@hotmail.com"/>
    <s v="Rol de la TSS, Misión, Visión y Valores"/>
    <x v="0"/>
    <n v="2"/>
    <s v="Procede"/>
    <m/>
    <d v="2014-03-07T00:00:00"/>
    <x v="0"/>
    <n v="3"/>
    <x v="1"/>
    <d v="2014-06-19T00:00:00"/>
    <d v="2014-03-11T00:00:00"/>
    <d v="2014-03-11T00:00:00"/>
    <n v="2"/>
    <x v="0"/>
    <s v="ANTES DE 10 DIAS"/>
  </r>
  <r>
    <s v="randystiven59@gmail.Com"/>
    <s v="Rol de la TSS, Misión, Visión y Valores"/>
    <x v="0"/>
    <n v="2"/>
    <s v="Procede"/>
    <m/>
    <d v="2014-03-11T00:00:00"/>
    <x v="0"/>
    <n v="3"/>
    <x v="1"/>
    <d v="2014-09-24T00:00:00"/>
    <d v="2014-03-13T00:00:00"/>
    <d v="2014-03-11T00:00:00"/>
    <n v="0"/>
    <x v="0"/>
    <s v="ANTES DE 10 DIAS"/>
  </r>
  <r>
    <s v="dayana24acosta@gmail.com"/>
    <s v="Balance General del Régimen Contributivo"/>
    <x v="1"/>
    <n v="15"/>
    <s v="Procede"/>
    <m/>
    <d v="2014-03-20T00:00:00"/>
    <x v="0"/>
    <n v="3"/>
    <x v="1"/>
    <d v="2014-11-10T00:00:00"/>
    <d v="2014-04-10T00:00:00"/>
    <d v="2014-03-21T00:00:00"/>
    <n v="1"/>
    <x v="0"/>
    <s v="ANTES DE 10 DIAS"/>
  </r>
  <r>
    <s v="lorenza2441@hotmail.com"/>
    <s v="Cuales Instituciones Públicas estan al día en el pago de la Seguridad Social"/>
    <x v="1"/>
    <n v="15"/>
    <s v="Procede"/>
    <m/>
    <d v="2014-03-12T00:00:00"/>
    <x v="0"/>
    <n v="3"/>
    <x v="1"/>
    <d v="2014-12-25T00:00:00"/>
    <d v="2014-04-02T00:00:00"/>
    <d v="2014-03-25T00:00:00"/>
    <n v="9"/>
    <x v="0"/>
    <s v="ANTES DE 10 DIAS"/>
  </r>
  <r>
    <s v="fmejia@forbesamericas.com"/>
    <s v="Lista de las 20 empresas que mas empleados tienen"/>
    <x v="1"/>
    <n v="15"/>
    <s v="Procede"/>
    <m/>
    <d v="2014-03-26T00:00:00"/>
    <x v="0"/>
    <n v="3"/>
    <x v="1"/>
    <d v="2014-12-24T00:00:00"/>
    <d v="2014-04-16T00:00:00"/>
    <d v="2014-03-28T00:00:00"/>
    <n v="2"/>
    <x v="0"/>
    <s v="ANTES DE 10 DIAS"/>
  </r>
  <r>
    <s v="glorimassielreyesmorillo@gmail.com"/>
    <s v="Rol de la TSS"/>
    <x v="0"/>
    <n v="2"/>
    <s v="Procede"/>
    <m/>
    <d v="2014-03-26T00:00:00"/>
    <x v="0"/>
    <n v="3"/>
    <x v="1"/>
    <d v="2014-12-30T00:00:00"/>
    <d v="2014-03-28T00:00:00"/>
    <d v="2014-03-31T00:00:00"/>
    <n v="3"/>
    <x v="1"/>
    <s v="ANTES DE 10 DIAS"/>
  </r>
  <r>
    <s v="mvargas@itla.edu.do"/>
    <s v="Detalles de la devolución de fondos"/>
    <x v="0"/>
    <n v="2"/>
    <s v="Procede"/>
    <m/>
    <d v="2014-03-31T00:00:00"/>
    <x v="0"/>
    <n v="3"/>
    <x v="1"/>
    <d v="2015-01-01T00:00:00"/>
    <d v="2014-04-02T00:00:00"/>
    <d v="2014-03-31T00:00:00"/>
    <n v="0"/>
    <x v="0"/>
    <s v="ANTES DE 10 DIAS"/>
  </r>
  <r>
    <s v="capricorniotere@hotmail.com"/>
    <s v="Beneficio establecido por ley sobre personas desempleada"/>
    <x v="2"/>
    <n v="3"/>
    <s v="Referida"/>
    <m/>
    <d v="2014-04-01T00:00:00"/>
    <x v="0"/>
    <n v="4"/>
    <x v="2"/>
    <d v="2015-01-05T00:00:00"/>
    <d v="2014-04-04T00:00:00"/>
    <d v="2014-04-02T00:00:00"/>
    <n v="1"/>
    <x v="0"/>
    <s v=""/>
  </r>
  <r>
    <s v="abel_adames20@hotmail.com"/>
    <s v="Proceso que debe seguir para actualizar una cedula en base de datos"/>
    <x v="1"/>
    <n v="15"/>
    <s v="Procede"/>
    <d v="2014-04-09T00:00:00"/>
    <d v="2014-04-16T00:00:00"/>
    <x v="0"/>
    <n v="4"/>
    <x v="2"/>
    <d v="2015-01-21T00:00:00"/>
    <d v="2014-05-08T00:00:00"/>
    <d v="2014-04-16T00:00:00"/>
    <n v="0"/>
    <x v="0"/>
    <s v="ANTES DE 10 DIAS"/>
  </r>
  <r>
    <s v="fernando.roedan@gmail.com"/>
    <s v="Copia de los Procesos jurídicos de empleadores"/>
    <x v="3"/>
    <n v="5"/>
    <s v="Rechazada"/>
    <m/>
    <d v="2014-04-08T00:00:00"/>
    <x v="0"/>
    <n v="4"/>
    <x v="2"/>
    <d v="2015-01-26T00:00:00"/>
    <d v="2014-04-15T00:00:00"/>
    <d v="2014-04-08T00:00:00"/>
    <n v="0"/>
    <x v="0"/>
    <s v=""/>
  </r>
  <r>
    <s v="fernando.roedan@gmail.com"/>
    <s v="Modelo de Querella utilizado contra empleadores"/>
    <x v="4"/>
    <n v="5"/>
    <s v="Procede"/>
    <m/>
    <d v="2014-04-09T00:00:00"/>
    <x v="0"/>
    <n v="4"/>
    <x v="2"/>
    <d v="2015-04-03T00:00:00"/>
    <d v="2014-04-16T00:00:00"/>
    <d v="2014-04-10T00:00:00"/>
    <n v="1"/>
    <x v="0"/>
    <s v="ANTES DE 10 DIAS"/>
  </r>
  <r>
    <s v="info@conape.gob.do"/>
    <s v="Cantidad de personas mayores de 60 años que estan incluidas en Aseguradoras"/>
    <x v="1"/>
    <n v="15"/>
    <s v="Procede"/>
    <m/>
    <d v="2014-04-10T00:00:00"/>
    <x v="0"/>
    <n v="4"/>
    <x v="2"/>
    <d v="2015-05-04T00:00:00"/>
    <d v="2014-05-02T00:00:00"/>
    <d v="2014-04-14T00:00:00"/>
    <n v="2"/>
    <x v="0"/>
    <s v="ANTES DE 10 DIAS"/>
  </r>
  <r>
    <s v="No registrado"/>
    <s v="Como registrarse en TSS, cuando corresponde pagar"/>
    <x v="4"/>
    <n v="5"/>
    <s v="Procede"/>
    <m/>
    <d v="2014-04-09T00:00:00"/>
    <x v="0"/>
    <n v="4"/>
    <x v="2"/>
    <d v="2015-09-24T00:00:00"/>
    <d v="2014-04-16T00:00:00"/>
    <d v="2014-04-16T00:00:00"/>
    <n v="5"/>
    <x v="0"/>
    <s v="ANTES DE 10 DIAS"/>
  </r>
  <r>
    <s v="fernando.roedan@gmail.com"/>
    <s v="Copia de expedientes de procesos sancionadores tramitados por la TSS"/>
    <x v="3"/>
    <n v="5"/>
    <s v="Rechazada"/>
    <m/>
    <d v="2014-04-08T00:00:00"/>
    <x v="0"/>
    <n v="4"/>
    <x v="2"/>
    <d v="2015-10-09T00:00:00"/>
    <d v="2014-04-15T00:00:00"/>
    <d v="2014-04-08T00:00:00"/>
    <n v="0"/>
    <x v="0"/>
    <s v=""/>
  </r>
  <r>
    <s v="marymonsanto67@hotmail.com"/>
    <s v="Procedimiento para registrar empresa"/>
    <x v="4"/>
    <n v="5"/>
    <s v="Procede"/>
    <m/>
    <d v="2014-04-09T00:00:00"/>
    <x v="0"/>
    <n v="4"/>
    <x v="2"/>
    <d v="2015-12-24T00:00:00"/>
    <d v="2014-04-16T00:00:00"/>
    <d v="2014-04-16T00:00:00"/>
    <n v="5"/>
    <x v="0"/>
    <s v="ANTES DE 10 DIAS"/>
  </r>
  <r>
    <s v="No registrado"/>
    <s v="Como pagar facturas de TSS y consecuencias del no pago"/>
    <x v="4"/>
    <n v="5"/>
    <s v="Procede"/>
    <m/>
    <d v="2014-04-08T00:00:00"/>
    <x v="0"/>
    <n v="4"/>
    <x v="2"/>
    <d v="2015-12-25T00:00:00"/>
    <d v="2014-04-15T00:00:00"/>
    <d v="2014-04-16T00:00:00"/>
    <n v="6"/>
    <x v="1"/>
    <s v="ANTES DE 10 DIAS"/>
  </r>
  <r>
    <s v="info@conape.gob.do"/>
    <s v="Cantidad de personas mayores de 60 años que estan incluidas en Aseguradoras"/>
    <x v="1"/>
    <n v="15"/>
    <s v="Procede"/>
    <m/>
    <d v="2014-04-10T00:00:00"/>
    <x v="0"/>
    <n v="4"/>
    <x v="2"/>
    <d v="2015-12-31T00:00:00"/>
    <d v="2014-05-02T00:00:00"/>
    <d v="2014-04-14T00:00:00"/>
    <n v="2"/>
    <x v="0"/>
    <s v="ANTES DE 10 DIAS"/>
  </r>
  <r>
    <s v="jberges@bergeslaw.do"/>
    <s v="Certificación de cotización"/>
    <x v="3"/>
    <n v="5"/>
    <s v="Rechazada"/>
    <m/>
    <d v="2014-04-21T00:00:00"/>
    <x v="0"/>
    <n v="4"/>
    <x v="2"/>
    <d v="2016-01-01T00:00:00"/>
    <d v="2014-04-28T00:00:00"/>
    <d v="2014-04-23T00:00:00"/>
    <n v="2"/>
    <x v="0"/>
    <s v=""/>
  </r>
  <r>
    <s v="sorange_94@hotmail.com"/>
    <s v="Certificación de cotización"/>
    <x v="3"/>
    <n v="5"/>
    <s v="Rechazada"/>
    <m/>
    <d v="2014-04-23T00:00:00"/>
    <x v="0"/>
    <n v="4"/>
    <x v="2"/>
    <d v="2016-01-04T00:00:00"/>
    <d v="2014-04-30T00:00:00"/>
    <d v="2014-04-24T00:00:00"/>
    <n v="1"/>
    <x v="0"/>
    <s v=""/>
  </r>
  <r>
    <s v="mgkeila_esther@hotmail.com"/>
    <s v="Misión, Visión y Valores"/>
    <x v="4"/>
    <n v="5"/>
    <s v="Procede"/>
    <m/>
    <d v="2014-04-28T00:00:00"/>
    <x v="0"/>
    <n v="4"/>
    <x v="2"/>
    <d v="2016-01-21T00:00:00"/>
    <d v="2014-05-05T00:00:00"/>
    <d v="2014-04-28T00:00:00"/>
    <n v="0"/>
    <x v="0"/>
    <s v="ANTES DE 10 DIAS"/>
  </r>
  <r>
    <s v="c.batista@mashlaw.com"/>
    <s v="Certificación de desembolsos al PRISS desde 2002/2014"/>
    <x v="2"/>
    <n v="3"/>
    <s v="Referida"/>
    <m/>
    <d v="2014-05-13T00:00:00"/>
    <x v="0"/>
    <n v="5"/>
    <x v="3"/>
    <d v="2016-01-25T00:00:00"/>
    <d v="2014-05-16T00:00:00"/>
    <d v="2014-05-13T00:00:00"/>
    <n v="0"/>
    <x v="0"/>
    <s v=""/>
  </r>
  <r>
    <s v="azamora@revistasumma.com"/>
    <s v="Lista de las empresasque tienen 500 empleados directos o mas en RD"/>
    <x v="1"/>
    <n v="15"/>
    <s v="Procede"/>
    <m/>
    <d v="2014-05-19T00:00:00"/>
    <x v="0"/>
    <n v="5"/>
    <x v="3"/>
    <m/>
    <d v="2014-06-09T00:00:00"/>
    <d v="2014-05-23T00:00:00"/>
    <n v="4"/>
    <x v="0"/>
    <s v="ANTES DE 10 DIAS"/>
  </r>
  <r>
    <s v="franpachecog@gmail.com"/>
    <s v="Condiciones para optar concurso Periodista"/>
    <x v="4"/>
    <n v="5"/>
    <s v="Procede"/>
    <m/>
    <d v="2014-05-27T00:00:00"/>
    <x v="0"/>
    <n v="5"/>
    <x v="3"/>
    <m/>
    <d v="2014-06-03T00:00:00"/>
    <d v="2014-05-27T00:00:00"/>
    <n v="0"/>
    <x v="0"/>
    <s v="ANTES DE 10 DIAS"/>
  </r>
  <r>
    <s v="joannyureña2@gmail.com"/>
    <s v="Criterios estadisticos para calcular mora, interes y recargo"/>
    <x v="0"/>
    <n v="2"/>
    <s v="Procede"/>
    <m/>
    <d v="2014-06-09T00:00:00"/>
    <x v="0"/>
    <n v="6"/>
    <x v="4"/>
    <m/>
    <d v="2014-06-11T00:00:00"/>
    <d v="2014-06-10T00:00:00"/>
    <n v="1"/>
    <x v="0"/>
    <s v="ANTES DE 10 DIAS"/>
  </r>
  <r>
    <s v="fjimeneza@dgii.gov.do"/>
    <s v="Recaudación como porcentaje del PBI de la Seguridad Social, por tipo de regimen, períodos 2005/2013."/>
    <x v="0"/>
    <n v="2"/>
    <s v="Procede"/>
    <m/>
    <d v="2014-06-23T00:00:00"/>
    <x v="0"/>
    <n v="6"/>
    <x v="4"/>
    <m/>
    <d v="2014-06-25T00:00:00"/>
    <d v="2014-06-25T00:00:00"/>
    <n v="2"/>
    <x v="0"/>
    <s v="ANTES DE 10 DIAS"/>
  </r>
  <r>
    <s v="kenssy@hotmail.es"/>
    <s v="Biografia del Tesorero"/>
    <x v="4"/>
    <n v="5"/>
    <s v="Procede"/>
    <m/>
    <d v="2014-06-27T00:00:00"/>
    <x v="0"/>
    <n v="6"/>
    <x v="4"/>
    <m/>
    <d v="2014-07-04T00:00:00"/>
    <d v="2014-06-27T00:00:00"/>
    <n v="0"/>
    <x v="0"/>
    <s v="ANTES DE 10 DIAS"/>
  </r>
  <r>
    <s v="zoilarova1229@hotmail.com"/>
    <s v="Normas Internacionales de Contabilidad utilizadas en TSS"/>
    <x v="4"/>
    <n v="5"/>
    <s v="Procede"/>
    <m/>
    <d v="2014-07-28T00:00:00"/>
    <x v="0"/>
    <n v="7"/>
    <x v="5"/>
    <m/>
    <d v="2014-08-04T00:00:00"/>
    <d v="2014-08-01T00:00:00"/>
    <n v="4"/>
    <x v="0"/>
    <s v="ANTES DE 10 DIAS"/>
  </r>
  <r>
    <s v="niurka21@hotmail.es"/>
    <s v="Devolución dependiente Adicional"/>
    <x v="4"/>
    <n v="5"/>
    <s v="Procede"/>
    <m/>
    <d v="2014-07-28T00:00:00"/>
    <x v="0"/>
    <n v="7"/>
    <x v="5"/>
    <m/>
    <d v="2014-08-04T00:00:00"/>
    <d v="2014-08-01T00:00:00"/>
    <n v="4"/>
    <x v="0"/>
    <s v="ANTES DE 10 DIAS"/>
  </r>
  <r>
    <s v="12y5vedado@gamil.com"/>
    <s v="Calculo Percapita Regimen Subsidiado"/>
    <x v="4"/>
    <n v="5"/>
    <s v="Procede"/>
    <m/>
    <d v="2014-08-13T00:00:00"/>
    <x v="0"/>
    <n v="8"/>
    <x v="6"/>
    <m/>
    <d v="2014-08-20T00:00:00"/>
    <d v="2014-08-14T00:00:00"/>
    <n v="1"/>
    <x v="0"/>
    <s v="ANTES DE 10 DIAS"/>
  </r>
  <r>
    <s v="l_martinezl@hotmail.com"/>
    <s v="Listado de AFP que operan en RD"/>
    <x v="2"/>
    <n v="3"/>
    <s v="Procede"/>
    <m/>
    <d v="2014-08-14T00:00:00"/>
    <x v="0"/>
    <n v="8"/>
    <x v="6"/>
    <m/>
    <d v="2014-08-19T00:00:00"/>
    <d v="2014-08-18T00:00:00"/>
    <n v="2"/>
    <x v="0"/>
    <s v="ANTES DE 10 DIAS"/>
  </r>
  <r>
    <s v="mariena13@hotmail.com"/>
    <s v="Fecha de Ingreso de la Ciudadana Julia Ramirez"/>
    <x v="3"/>
    <n v="5"/>
    <s v="Rechazada"/>
    <m/>
    <d v="2014-08-19T00:00:00"/>
    <x v="0"/>
    <n v="8"/>
    <x v="6"/>
    <m/>
    <d v="2014-08-26T00:00:00"/>
    <d v="2014-08-21T00:00:00"/>
    <n v="2"/>
    <x v="0"/>
    <s v=""/>
  </r>
  <r>
    <s v="gro21@hotmail.com"/>
    <s v="Calculos deducción salarios"/>
    <x v="0"/>
    <n v="2"/>
    <s v="Procede"/>
    <m/>
    <d v="2014-08-25T00:00:00"/>
    <x v="0"/>
    <n v="8"/>
    <x v="6"/>
    <m/>
    <d v="2014-08-27T00:00:00"/>
    <d v="2014-08-25T00:00:00"/>
    <n v="0"/>
    <x v="0"/>
    <s v="ANTES DE 10 DIAS"/>
  </r>
  <r>
    <s v="manuelamoris@hotmail.com"/>
    <s v="Distribución salario por año y sexo."/>
    <x v="0"/>
    <n v="2"/>
    <s v="Procede"/>
    <m/>
    <d v="2014-08-28T00:00:00"/>
    <x v="0"/>
    <n v="8"/>
    <x v="6"/>
    <m/>
    <d v="2014-09-01T00:00:00"/>
    <d v="2014-08-29T00:00:00"/>
    <n v="1"/>
    <x v="0"/>
    <s v="ANTES DE 10 DIAS"/>
  </r>
  <r>
    <s v="guelin.peralta@hotmail.com"/>
    <s v="Asalariados inscritos en el SDSS"/>
    <x v="0"/>
    <n v="2"/>
    <s v="Procede"/>
    <m/>
    <d v="2014-09-01T00:00:00"/>
    <x v="0"/>
    <n v="9"/>
    <x v="7"/>
    <m/>
    <d v="2014-09-03T00:00:00"/>
    <d v="2014-09-02T00:00:00"/>
    <n v="1"/>
    <x v="0"/>
    <s v="ANTES DE 10 DIAS"/>
  </r>
  <r>
    <s v="guelin.peralta@hotmail.com"/>
    <s v="EstadisticasExtranjeros asistidos en Hospitales"/>
    <x v="2"/>
    <n v="3"/>
    <s v="Referida"/>
    <m/>
    <d v="2014-09-01T00:00:00"/>
    <x v="0"/>
    <n v="9"/>
    <x v="7"/>
    <m/>
    <d v="2014-09-04T00:00:00"/>
    <d v="2014-09-02T00:00:00"/>
    <n v="1"/>
    <x v="0"/>
    <s v=""/>
  </r>
  <r>
    <s v="manuelamoris@hotmail.com"/>
    <s v="Distribución por ingreso mensual."/>
    <x v="0"/>
    <n v="2"/>
    <s v="Procede"/>
    <m/>
    <d v="2014-09-19T00:00:00"/>
    <x v="0"/>
    <n v="9"/>
    <x v="7"/>
    <m/>
    <d v="2014-09-23T00:00:00"/>
    <d v="2014-09-19T00:00:00"/>
    <n v="0"/>
    <x v="0"/>
    <s v="ANTES DE 10 DIAS"/>
  </r>
  <r>
    <s v="manuelamoris@hotmail.com"/>
    <s v="Gastos Totales de Preaviso y Cesantia pagados en el 2011"/>
    <x v="2"/>
    <n v="3"/>
    <s v="Procede"/>
    <m/>
    <d v="2014-09-22T00:00:00"/>
    <x v="0"/>
    <n v="9"/>
    <x v="7"/>
    <m/>
    <d v="2014-09-26T00:00:00"/>
    <d v="2014-09-22T00:00:00"/>
    <n v="0"/>
    <x v="0"/>
    <s v="ANTES DE 10 DIAS"/>
  </r>
  <r>
    <s v="danilocabralt@hotmail.com"/>
    <s v="Rol, funciones de la TSS"/>
    <x v="0"/>
    <n v="2"/>
    <s v="Procede"/>
    <m/>
    <d v="2014-09-30T00:00:00"/>
    <x v="0"/>
    <n v="9"/>
    <x v="7"/>
    <m/>
    <d v="2014-10-02T00:00:00"/>
    <d v="2014-10-01T00:00:00"/>
    <n v="1"/>
    <x v="0"/>
    <s v="ANTES DE 10 DIAS"/>
  </r>
  <r>
    <s v="Karoline-michelle@hotmail.com"/>
    <s v="Documentos varios, Brochur que contenga información de la TSS"/>
    <x v="4"/>
    <n v="5"/>
    <s v="Procede"/>
    <m/>
    <d v="2014-09-30T00:00:00"/>
    <x v="0"/>
    <n v="9"/>
    <x v="7"/>
    <m/>
    <d v="2014-10-07T00:00:00"/>
    <d v="2014-10-01T00:00:00"/>
    <n v="1"/>
    <x v="0"/>
    <s v="ANTES DE 10 DIAS"/>
  </r>
  <r>
    <s v="aralizapujols@gmail.com"/>
    <s v="Documentos varios, Brochur que contenga información de la TSS"/>
    <x v="4"/>
    <n v="5"/>
    <s v="Procede"/>
    <m/>
    <d v="2014-09-30T00:00:00"/>
    <x v="0"/>
    <n v="9"/>
    <x v="7"/>
    <m/>
    <d v="2014-10-07T00:00:00"/>
    <d v="2014-09-30T00:00:00"/>
    <n v="0"/>
    <x v="0"/>
    <s v="ANTES DE 10 DIAS"/>
  </r>
  <r>
    <s v="vdisla@bancoademi.com.do"/>
    <s v="Listado de empresas con registro de  trabajadores de 1 a 20"/>
    <x v="1"/>
    <n v="15"/>
    <s v="Procede"/>
    <m/>
    <d v="2014-10-03T00:00:00"/>
    <x v="0"/>
    <n v="10"/>
    <x v="8"/>
    <m/>
    <d v="2014-10-24T00:00:00"/>
    <d v="2014-10-07T00:00:00"/>
    <n v="2"/>
    <x v="0"/>
    <s v="ANTES DE 10 DIAS"/>
  </r>
  <r>
    <s v="genesis520@hotmail.es"/>
    <s v="Que es la TSS, Funciones, como afiliar trabajadores a la TSS"/>
    <x v="0"/>
    <n v="2"/>
    <s v="Procede"/>
    <m/>
    <d v="2014-10-13T00:00:00"/>
    <x v="0"/>
    <n v="10"/>
    <x v="8"/>
    <m/>
    <d v="2014-10-15T00:00:00"/>
    <m/>
    <n v="0"/>
    <x v="0"/>
    <s v="ANTES DE 10 DIAS"/>
  </r>
  <r>
    <s v="isa3197@gitmail.com"/>
    <s v="Datos sobre la TSS"/>
    <x v="0"/>
    <n v="2"/>
    <s v="Procede"/>
    <m/>
    <d v="2014-10-13T00:00:00"/>
    <x v="0"/>
    <n v="10"/>
    <x v="8"/>
    <m/>
    <d v="2014-10-15T00:00:00"/>
    <d v="2014-10-13T00:00:00"/>
    <n v="0"/>
    <x v="0"/>
    <s v="ANTES DE 10 DIAS"/>
  </r>
  <r>
    <s v="rocioclase@hotmail.com"/>
    <s v="Funciones de la TSS"/>
    <x v="0"/>
    <n v="2"/>
    <s v="Procede"/>
    <m/>
    <d v="2014-10-15T00:00:00"/>
    <x v="0"/>
    <n v="10"/>
    <x v="8"/>
    <m/>
    <d v="2014-10-17T00:00:00"/>
    <d v="2014-10-15T00:00:00"/>
    <n v="0"/>
    <x v="0"/>
    <s v="ANTES DE 10 DIAS"/>
  </r>
  <r>
    <s v="reynaldoberliza@gmail.com"/>
    <s v="Cumplimiento de la Sentencia TC0190-13"/>
    <x v="4"/>
    <n v="5"/>
    <s v="Procede"/>
    <m/>
    <d v="2014-10-14T00:00:00"/>
    <x v="0"/>
    <n v="10"/>
    <x v="8"/>
    <m/>
    <d v="2014-10-21T00:00:00"/>
    <d v="2014-10-15T00:00:00"/>
    <n v="1"/>
    <x v="0"/>
    <s v="ANTES DE 10 DIAS"/>
  </r>
  <r>
    <s v="iruiz@apap.com.do"/>
    <s v="Datos sobre el CNSS"/>
    <x v="2"/>
    <n v="3"/>
    <s v="Procede"/>
    <m/>
    <d v="2014-10-15T00:00:00"/>
    <x v="0"/>
    <n v="10"/>
    <x v="8"/>
    <m/>
    <d v="2014-10-20T00:00:00"/>
    <d v="2014-10-16T00:00:00"/>
    <n v="1"/>
    <x v="0"/>
    <s v="ANTES DE 10 DIAS"/>
  </r>
  <r>
    <s v="manuelamoris@hotmail.com"/>
    <s v="Ingresos Excentos reportados 2011"/>
    <x v="2"/>
    <n v="3"/>
    <s v="Procede"/>
    <m/>
    <d v="2014-10-13T00:00:00"/>
    <x v="0"/>
    <n v="10"/>
    <x v="8"/>
    <m/>
    <d v="2014-10-16T00:00:00"/>
    <d v="2014-10-16T00:00:00"/>
    <n v="3"/>
    <x v="0"/>
    <s v="ANTES DE 10 DIAS"/>
  </r>
  <r>
    <s v="dorpena@afppopular.com.do"/>
    <s v="Catalogo actualizado sectores economicos"/>
    <x v="1"/>
    <n v="15"/>
    <s v="Procede"/>
    <m/>
    <d v="2014-10-15T00:00:00"/>
    <x v="0"/>
    <n v="10"/>
    <x v="8"/>
    <m/>
    <d v="2014-11-05T00:00:00"/>
    <d v="2014-10-15T00:00:00"/>
    <n v="0"/>
    <x v="0"/>
    <s v="ANTES DE 10 DIAS"/>
  </r>
  <r>
    <s v="marielahenriquez27@gmail.com"/>
    <s v="Datos de la TSS"/>
    <x v="0"/>
    <n v="2"/>
    <s v="Procede"/>
    <m/>
    <d v="2014-10-15T00:00:00"/>
    <x v="0"/>
    <n v="10"/>
    <x v="8"/>
    <m/>
    <d v="2014-10-17T00:00:00"/>
    <d v="2014-10-15T00:00:00"/>
    <n v="0"/>
    <x v="0"/>
    <s v="ANTES DE 10 DIAS"/>
  </r>
  <r>
    <s v="juanagonzalez@gmail.com"/>
    <s v="Normativa y/o procedimiento devolución de Capitas dependientes adicionales"/>
    <x v="4"/>
    <n v="5"/>
    <s v="Procede"/>
    <m/>
    <d v="2014-10-20T00:00:00"/>
    <x v="0"/>
    <n v="10"/>
    <x v="8"/>
    <m/>
    <d v="2014-10-27T00:00:00"/>
    <d v="2014-10-23T00:00:00"/>
    <n v="3"/>
    <x v="0"/>
    <s v="ANTES DE 10 DIAS"/>
  </r>
  <r>
    <s v="manuelamoris@hotmail.com"/>
    <s v="Ingresos Excentos reportados 2011"/>
    <x v="2"/>
    <n v="3"/>
    <s v="Procede"/>
    <m/>
    <d v="2014-10-20T00:00:00"/>
    <x v="0"/>
    <n v="10"/>
    <x v="8"/>
    <m/>
    <d v="2014-10-23T00:00:00"/>
    <d v="2014-10-23T00:00:00"/>
    <n v="3"/>
    <x v="0"/>
    <s v="ANTES DE 10 DIAS"/>
  </r>
  <r>
    <s v="belkis2404@gmail.com"/>
    <s v="Procedimientos de registro de empresas"/>
    <x v="0"/>
    <n v="2"/>
    <s v="Procede"/>
    <m/>
    <d v="2014-10-21T00:00:00"/>
    <x v="0"/>
    <n v="10"/>
    <x v="8"/>
    <m/>
    <d v="2014-10-23T00:00:00"/>
    <d v="2014-10-21T00:00:00"/>
    <n v="0"/>
    <x v="0"/>
    <s v="ANTES DE 10 DIAS"/>
  </r>
  <r>
    <s v="estebansuero@gmail.com"/>
    <s v="Procedimientos de registro de empresas"/>
    <x v="0"/>
    <n v="2"/>
    <s v="Procede"/>
    <m/>
    <d v="2014-10-24T00:00:00"/>
    <x v="0"/>
    <n v="10"/>
    <x v="8"/>
    <m/>
    <d v="2014-10-28T00:00:00"/>
    <d v="2014-10-27T00:00:00"/>
    <n v="1"/>
    <x v="0"/>
    <s v="ANTES DE 10 DIAS"/>
  </r>
  <r>
    <s v="ferabad19@hotmail.com"/>
    <s v="Datos de terceros sobre incripción laboral"/>
    <x v="3"/>
    <n v="5"/>
    <s v="Rechazada"/>
    <m/>
    <d v="2014-10-27T00:00:00"/>
    <x v="0"/>
    <n v="10"/>
    <x v="8"/>
    <m/>
    <d v="2014-11-03T00:00:00"/>
    <d v="2014-10-31T00:00:00"/>
    <n v="4"/>
    <x v="0"/>
    <s v=""/>
  </r>
  <r>
    <s v="ariannyasiris@hotmail.com"/>
    <s v="Datos estadísticos de la Seguridad Social"/>
    <x v="0"/>
    <n v="2"/>
    <s v="Procede"/>
    <m/>
    <d v="2014-11-04T00:00:00"/>
    <x v="0"/>
    <n v="11"/>
    <x v="9"/>
    <m/>
    <d v="2014-11-06T00:00:00"/>
    <d v="2014-11-04T00:00:00"/>
    <n v="0"/>
    <x v="0"/>
    <s v="ANTES DE 10 DIAS"/>
  </r>
  <r>
    <s v="damartinez@hotmail.com"/>
    <s v="Estadisticas, empresas privadas, Instituciones públicas y rangos de salarios"/>
    <x v="2"/>
    <n v="3"/>
    <s v="Procede"/>
    <m/>
    <d v="2014-11-11T00:00:00"/>
    <x v="0"/>
    <n v="11"/>
    <x v="9"/>
    <m/>
    <d v="2014-11-14T00:00:00"/>
    <d v="2014-11-12T00:00:00"/>
    <n v="1"/>
    <x v="0"/>
    <s v="ANTES DE 10 DIAS"/>
  </r>
  <r>
    <s v="marcos231973@hotmail.com"/>
    <s v="Resolución acerca de descuento del 10% Pensionados por discapacidad"/>
    <x v="2"/>
    <n v="3"/>
    <s v="Procede"/>
    <m/>
    <d v="2014-11-07T00:00:00"/>
    <x v="0"/>
    <n v="11"/>
    <x v="9"/>
    <m/>
    <d v="2014-11-13T00:00:00"/>
    <d v="2014-11-12T00:00:00"/>
    <n v="3"/>
    <x v="0"/>
    <s v="ANTES DE 10 DIAS"/>
  </r>
  <r>
    <s v="msielinabaez@gmail.com"/>
    <s v="Información sobre el rol de la TSS"/>
    <x v="0"/>
    <n v="2"/>
    <s v="Procede"/>
    <m/>
    <d v="2014-11-13T00:00:00"/>
    <x v="0"/>
    <n v="11"/>
    <x v="9"/>
    <m/>
    <d v="2014-11-17T00:00:00"/>
    <d v="2014-11-14T00:00:00"/>
    <n v="1"/>
    <x v="0"/>
    <s v="ANTES DE 10 DIAS"/>
  </r>
  <r>
    <s v="inversor01@gmail.com"/>
    <s v="Cantidad de empleados promedio de salarios de los laboratorios de medicamentos"/>
    <x v="3"/>
    <n v="5"/>
    <s v="Rechazada"/>
    <m/>
    <d v="2014-11-14T00:00:00"/>
    <x v="0"/>
    <n v="11"/>
    <x v="9"/>
    <m/>
    <d v="2014-11-21T00:00:00"/>
    <d v="2014-11-19T00:00:00"/>
    <n v="3"/>
    <x v="0"/>
    <s v=""/>
  </r>
  <r>
    <s v="damartinez@hotmail.com"/>
    <s v="Rangos de salarios de las Instituciones Públicas y empresas Privadas"/>
    <x v="1"/>
    <n v="15"/>
    <s v="Procede"/>
    <m/>
    <d v="2014-11-20T00:00:00"/>
    <x v="0"/>
    <n v="11"/>
    <x v="9"/>
    <m/>
    <d v="2014-12-11T00:00:00"/>
    <d v="2014-11-20T00:00:00"/>
    <n v="0"/>
    <x v="0"/>
    <s v="ANTES DE 10 DIAS"/>
  </r>
  <r>
    <s v="damartinez@hotmail.com"/>
    <s v="Monto total de sueldos reportados del sector públicos y privado"/>
    <x v="2"/>
    <n v="3"/>
    <s v="Procede"/>
    <m/>
    <d v="2014-11-27T00:00:00"/>
    <x v="0"/>
    <n v="11"/>
    <x v="9"/>
    <m/>
    <d v="2014-12-02T00:00:00"/>
    <d v="2014-12-02T00:00:00"/>
    <n v="3"/>
    <x v="0"/>
    <s v="ANTES DE 10 DIAS"/>
  </r>
  <r>
    <s v="mpeguero@hotmail.com"/>
    <s v="Aportes sector Turismo, Zonas Francas Etc"/>
    <x v="1"/>
    <s v=""/>
    <s v="Procede"/>
    <m/>
    <d v="2015-01-02T00:00:00"/>
    <x v="1"/>
    <n v="1"/>
    <x v="10"/>
    <m/>
    <s v=""/>
    <d v="2015-01-09T00:00:00"/>
    <n v="5"/>
    <x v="0"/>
    <s v="ANTES DE 10 DIAS"/>
  </r>
  <r>
    <s v="Erwinmendez0911@hotmail.com"/>
    <s v="Costo de licenciamiento de Software anualmente, (paquetes de oficina y demas sistemas)"/>
    <x v="4"/>
    <n v="5"/>
    <s v="Procede"/>
    <m/>
    <d v="2015-01-14T00:00:00"/>
    <x v="1"/>
    <n v="1"/>
    <x v="10"/>
    <m/>
    <d v="2015-01-22T00:00:00"/>
    <d v="2015-01-20T00:00:00"/>
    <n v="4"/>
    <x v="0"/>
    <s v="ANTES DE 10 DIAS"/>
  </r>
  <r>
    <m/>
    <m/>
    <x v="5"/>
    <n v="15"/>
    <m/>
    <m/>
    <m/>
    <x v="2"/>
    <s v=""/>
    <x v="11"/>
    <m/>
    <s v=""/>
    <m/>
    <n v="0"/>
    <x v="0"/>
    <s v="ANTES DE 10 DIAS"/>
  </r>
  <r>
    <s v="administradora00@hotmail.com"/>
    <s v="Empresas registradas en TSS de bahoruco, Barahona, Independencia"/>
    <x v="3"/>
    <n v="5"/>
    <s v="Rechazada"/>
    <m/>
    <d v="2015-01-09T00:00:00"/>
    <x v="1"/>
    <n v="1"/>
    <x v="10"/>
    <m/>
    <d v="2015-01-16T00:00:00"/>
    <d v="2015-01-13T00:00:00"/>
    <n v="2"/>
    <x v="0"/>
    <s v=""/>
  </r>
  <r>
    <s v="paulino_alejandro@hotmail.com"/>
    <s v="Cantidad de empleados registrados en la TSS por la Junta Municipal La Entrada"/>
    <x v="1"/>
    <n v="15"/>
    <s v="Procede"/>
    <m/>
    <d v="2015-01-15T00:00:00"/>
    <x v="1"/>
    <n v="1"/>
    <x v="10"/>
    <m/>
    <d v="2015-02-09T00:00:00"/>
    <d v="2015-01-27T00:00:00"/>
    <n v="8"/>
    <x v="0"/>
    <s v="ANTES DE 10 DIAS"/>
  </r>
  <r>
    <s v="mrojas@sotolaw.com"/>
    <s v="Certificación que haga constar nombre de empresa o entidad que esté cotizando a favor de Fernando Salcedo"/>
    <x v="3"/>
    <n v="5"/>
    <s v="Rechazada"/>
    <m/>
    <d v="2015-01-23T00:00:00"/>
    <x v="1"/>
    <n v="1"/>
    <x v="10"/>
    <m/>
    <d v="2015-02-02T00:00:00"/>
    <d v="2015-01-28T00:00:00"/>
    <n v="3"/>
    <x v="0"/>
    <s v=""/>
  </r>
  <r>
    <s v="paulino_alejandro@hotmail.com"/>
    <s v="Monto cotizado por la Junta Municipal la Entrada desde el 2011"/>
    <x v="1"/>
    <n v="15"/>
    <s v="Procede"/>
    <m/>
    <d v="2015-02-03T00:00:00"/>
    <x v="1"/>
    <n v="2"/>
    <x v="12"/>
    <m/>
    <d v="2015-02-24T00:00:00"/>
    <d v="2015-02-11T00:00:00"/>
    <n v="6"/>
    <x v="0"/>
    <s v="ANTES DE 10 DIAS"/>
  </r>
  <r>
    <s v="paulino_alejandro@hotmail.com"/>
    <s v="Nomina de la Junta Municipal la Entrada"/>
    <x v="2"/>
    <n v="3"/>
    <s v="Referida"/>
    <m/>
    <d v="2015-02-03T00:00:00"/>
    <x v="1"/>
    <n v="2"/>
    <x v="12"/>
    <m/>
    <d v="2015-02-06T00:00:00"/>
    <d v="2015-02-06T00:00:00"/>
    <n v="3"/>
    <x v="0"/>
    <s v=""/>
  </r>
  <r>
    <s v="Estanislao_jr@hotmail.com"/>
    <s v="Normas inplementadas en la Institución, Certificación, Organigrama, Competitividad"/>
    <x v="4"/>
    <n v="5"/>
    <s v="Procede"/>
    <m/>
    <d v="2015-02-10T00:00:00"/>
    <x v="1"/>
    <n v="2"/>
    <x v="12"/>
    <m/>
    <d v="2015-02-17T00:00:00"/>
    <d v="2015-02-13T00:00:00"/>
    <n v="3"/>
    <x v="0"/>
    <s v="ANTES DE 10 DIAS"/>
  </r>
  <r>
    <s v="elrompeto2010@hotmail.com"/>
    <s v="Requisitos para ingresar a la TSS, Rol de la TSS"/>
    <x v="4"/>
    <n v="5"/>
    <s v="Procede"/>
    <m/>
    <d v="2015-02-16T00:00:00"/>
    <x v="1"/>
    <n v="2"/>
    <x v="12"/>
    <m/>
    <d v="2015-02-23T00:00:00"/>
    <d v="2015-02-19T00:00:00"/>
    <n v="3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s v=""/>
    <m/>
    <m/>
    <m/>
    <x v="2"/>
    <s v=""/>
    <x v="11"/>
    <m/>
    <s v=""/>
    <m/>
    <n v="0"/>
    <x v="0"/>
    <s v="ANTES DE 10 DIAS"/>
  </r>
  <r>
    <m/>
    <m/>
    <x v="5"/>
    <m/>
    <m/>
    <m/>
    <m/>
    <x v="2"/>
    <m/>
    <x v="13"/>
    <m/>
    <m/>
    <m/>
    <m/>
    <x v="2"/>
    <m/>
  </r>
  <r>
    <m/>
    <m/>
    <x v="5"/>
    <m/>
    <m/>
    <m/>
    <m/>
    <x v="2"/>
    <m/>
    <x v="13"/>
    <m/>
    <m/>
    <m/>
    <m/>
    <x v="2"/>
    <m/>
  </r>
  <r>
    <m/>
    <m/>
    <x v="5"/>
    <m/>
    <m/>
    <m/>
    <m/>
    <x v="2"/>
    <m/>
    <x v="13"/>
    <m/>
    <m/>
    <m/>
    <m/>
    <x v="2"/>
    <m/>
  </r>
  <r>
    <m/>
    <m/>
    <x v="5"/>
    <m/>
    <m/>
    <m/>
    <m/>
    <x v="2"/>
    <m/>
    <x v="13"/>
    <m/>
    <m/>
    <m/>
    <m/>
    <x v="2"/>
    <m/>
  </r>
  <r>
    <m/>
    <m/>
    <x v="5"/>
    <m/>
    <m/>
    <m/>
    <m/>
    <x v="2"/>
    <m/>
    <x v="13"/>
    <m/>
    <m/>
    <m/>
    <m/>
    <x v="2"/>
    <m/>
  </r>
  <r>
    <m/>
    <m/>
    <x v="5"/>
    <m/>
    <m/>
    <m/>
    <m/>
    <x v="2"/>
    <m/>
    <x v="13"/>
    <m/>
    <m/>
    <m/>
    <m/>
    <x v="2"/>
    <m/>
  </r>
  <r>
    <m/>
    <m/>
    <x v="5"/>
    <m/>
    <m/>
    <m/>
    <m/>
    <x v="2"/>
    <m/>
    <x v="13"/>
    <m/>
    <m/>
    <m/>
    <m/>
    <x v="2"/>
    <m/>
  </r>
  <r>
    <m/>
    <m/>
    <x v="5"/>
    <m/>
    <m/>
    <m/>
    <m/>
    <x v="2"/>
    <m/>
    <x v="13"/>
    <m/>
    <m/>
    <m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4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7">
  <location ref="A4:C10" firstHeaderRow="1" firstDataRow="2" firstDataCol="1" rowPageCount="2" colPageCount="1"/>
  <pivotFields count="16">
    <pivotField showAll="0"/>
    <pivotField showAll="0"/>
    <pivotField axis="axisRow" showAll="0">
      <items count="7">
        <item x="1"/>
        <item x="0"/>
        <item x="3"/>
        <item x="4"/>
        <item x="2"/>
        <item x="5"/>
        <item t="default"/>
      </items>
    </pivotField>
    <pivotField showAll="0"/>
    <pivotField dataField="1" showAll="0"/>
    <pivotField showAll="0"/>
    <pivotField showAll="0"/>
    <pivotField axis="axisPage" multipleItemSelectionAllowed="1" showAll="0" defaultSubtotal="0">
      <items count="3">
        <item h="1" x="2"/>
        <item h="1" x="0"/>
        <item x="1"/>
      </items>
    </pivotField>
    <pivotField showAll="0"/>
    <pivotField axis="axisPage" multipleItemSelectionAllowed="1" showAll="0">
      <items count="15">
        <item x="11"/>
        <item x="2"/>
        <item x="6"/>
        <item x="10"/>
        <item x="0"/>
        <item x="5"/>
        <item x="4"/>
        <item x="1"/>
        <item x="3"/>
        <item x="9"/>
        <item x="8"/>
        <item x="7"/>
        <item x="13"/>
        <item x="12"/>
        <item t="default"/>
      </items>
    </pivotField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2"/>
  </rowFields>
  <rowItems count="5">
    <i>
      <x/>
    </i>
    <i>
      <x v="2"/>
    </i>
    <i>
      <x v="3"/>
    </i>
    <i>
      <x v="4"/>
    </i>
    <i t="grand">
      <x/>
    </i>
  </rowItems>
  <colFields count="1">
    <field x="14"/>
  </colFields>
  <colItems count="2">
    <i>
      <x/>
    </i>
    <i t="grand">
      <x/>
    </i>
  </colItems>
  <pageFields count="2">
    <pageField fld="7" hier="-1"/>
    <pageField fld="9" hier="-1"/>
  </pageFields>
  <dataFields count="1">
    <dataField name="Count of Respuesta " fld="4" subtotal="count" baseField="0" baseItem="0"/>
  </dataFields>
  <chartFormats count="2"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9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5">
  <location ref="A3:H52" firstHeaderRow="1" firstDataRow="3" firstDataCol="1"/>
  <pivotFields count="19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axis="axisCol" subtotalTop="0" showAll="0">
      <items count="5">
        <item x="0"/>
        <item x="1"/>
        <item h="1" x="3"/>
        <item x="2"/>
        <item t="default"/>
      </items>
    </pivotField>
    <pivotField subtotalTop="0" showAll="0"/>
    <pivotField subtotalTop="0" multipleItemSelectionAllowed="1" showAll="0"/>
    <pivotField showAll="0" defaultSubtotal="0"/>
    <pivotField subtotalTop="0" showAll="0"/>
    <pivotField axis="axisRow" numFmtId="1" subtotalTop="0" multipleItemSelectionAllowed="1" showAll="0">
      <items count="15">
        <item x="11"/>
        <item x="0"/>
        <item x="1"/>
        <item x="2"/>
        <item x="3"/>
        <item x="4"/>
        <item m="1" x="13"/>
        <item x="5"/>
        <item x="6"/>
        <item x="7"/>
        <item x="8"/>
        <item x="9"/>
        <item x="10"/>
        <item x="12"/>
        <item t="default"/>
      </items>
    </pivotField>
    <pivotField subtotalTop="0" showAll="0"/>
    <pivotField subtotalTop="0" showAll="0"/>
    <pivotField subtotalTop="0" showAll="0"/>
    <pivotField subtotalTop="0" showAll="0"/>
    <pivotField axis="axisCol" subtotalTop="0" showAll="0">
      <items count="4">
        <item x="0"/>
        <item x="1"/>
        <item m="1" x="2"/>
        <item t="default"/>
      </items>
    </pivotField>
    <pivotField axis="axisRow" showAll="0" defaultSubtotal="0">
      <items count="4">
        <item x="1"/>
        <item x="0"/>
        <item m="1" x="3"/>
        <item m="1" x="2"/>
      </items>
    </pivotField>
  </pivotFields>
  <rowFields count="2">
    <field x="12"/>
    <field x="18"/>
  </rowFields>
  <rowItems count="47">
    <i>
      <x v="1"/>
    </i>
    <i r="1">
      <x/>
    </i>
    <i r="1">
      <x v="1"/>
    </i>
    <i t="default">
      <x v="1"/>
    </i>
    <i>
      <x v="2"/>
    </i>
    <i r="1">
      <x/>
    </i>
    <i r="1">
      <x v="1"/>
    </i>
    <i t="default">
      <x v="2"/>
    </i>
    <i>
      <x v="3"/>
    </i>
    <i r="1">
      <x/>
    </i>
    <i r="1">
      <x v="1"/>
    </i>
    <i t="default">
      <x v="3"/>
    </i>
    <i>
      <x v="4"/>
    </i>
    <i r="1">
      <x/>
    </i>
    <i r="1">
      <x v="1"/>
    </i>
    <i t="default">
      <x v="4"/>
    </i>
    <i>
      <x v="5"/>
    </i>
    <i r="1">
      <x v="1"/>
    </i>
    <i t="default">
      <x v="5"/>
    </i>
    <i>
      <x v="7"/>
    </i>
    <i r="1">
      <x v="1"/>
    </i>
    <i t="default">
      <x v="7"/>
    </i>
    <i>
      <x v="8"/>
    </i>
    <i r="1">
      <x/>
    </i>
    <i r="1">
      <x v="1"/>
    </i>
    <i t="default">
      <x v="8"/>
    </i>
    <i>
      <x v="9"/>
    </i>
    <i r="1">
      <x/>
    </i>
    <i r="1">
      <x v="1"/>
    </i>
    <i t="default">
      <x v="9"/>
    </i>
    <i>
      <x v="10"/>
    </i>
    <i r="1">
      <x/>
    </i>
    <i r="1">
      <x v="1"/>
    </i>
    <i t="default">
      <x v="10"/>
    </i>
    <i>
      <x v="11"/>
    </i>
    <i r="1">
      <x/>
    </i>
    <i r="1">
      <x v="1"/>
    </i>
    <i t="default">
      <x v="11"/>
    </i>
    <i>
      <x v="12"/>
    </i>
    <i r="1">
      <x/>
    </i>
    <i r="1">
      <x v="1"/>
    </i>
    <i t="default">
      <x v="12"/>
    </i>
    <i>
      <x v="13"/>
    </i>
    <i r="1">
      <x/>
    </i>
    <i r="1">
      <x v="1"/>
    </i>
    <i t="default">
      <x v="13"/>
    </i>
    <i t="grand">
      <x/>
    </i>
  </rowItems>
  <colFields count="2">
    <field x="17"/>
    <field x="7"/>
  </colFields>
  <colItems count="7">
    <i>
      <x/>
      <x/>
    </i>
    <i r="1">
      <x v="1"/>
    </i>
    <i r="1">
      <x v="3"/>
    </i>
    <i t="default">
      <x/>
    </i>
    <i>
      <x v="1"/>
      <x/>
    </i>
    <i t="default">
      <x v="1"/>
    </i>
    <i t="grand">
      <x/>
    </i>
  </colItems>
  <dataFields count="1">
    <dataField name="Count of Tiempo estipulado" fld="6" subtotal="count" baseField="0" baseItem="0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35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5">
  <location ref="A4:D102" firstHeaderRow="1" firstDataRow="2" firstDataCol="1"/>
  <pivotFields count="18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7">
        <item h="1" x="5"/>
        <item x="4"/>
        <item x="0"/>
        <item x="1"/>
        <item h="1" x="2"/>
        <item h="1" x="3"/>
        <item t="default"/>
      </items>
    </pivotField>
    <pivotField dataField="1" subtotalTop="0" showAll="0"/>
    <pivotField axis="axisRow" subtotalTop="0" showAll="0">
      <items count="6">
        <item x="0"/>
        <item h="1" x="1"/>
        <item h="1" m="1" x="4"/>
        <item h="1" x="3"/>
        <item h="1" x="2"/>
        <item t="default"/>
      </items>
    </pivotField>
    <pivotField subtotalTop="0" showAll="0"/>
    <pivotField subtotalTop="0" multipleItemSelectionAllowed="1" showAll="0"/>
    <pivotField showAll="0" defaultSubtotal="0"/>
    <pivotField subtotalTop="0" showAll="0"/>
    <pivotField axis="axisRow" numFmtId="1" subtotalTop="0" multipleItemSelectionAllowed="1" showAll="0">
      <items count="21">
        <item x="11"/>
        <item m="1" x="16"/>
        <item m="1" x="18"/>
        <item m="1" x="13"/>
        <item m="1" x="14"/>
        <item m="1" x="19"/>
        <item m="1" x="15"/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t="default"/>
      </items>
    </pivotField>
    <pivotField subtotalTop="0" showAll="0"/>
    <pivotField subtotalTop="0" showAll="0"/>
    <pivotField subtotalTop="0" showAll="0"/>
    <pivotField subtotalTop="0" showAll="0"/>
    <pivotField axis="axisCol" subtotalTop="0" showAll="0">
      <items count="4">
        <item x="0"/>
        <item x="1"/>
        <item m="1" x="2"/>
        <item t="default"/>
      </items>
    </pivotField>
  </pivotFields>
  <rowFields count="3">
    <field x="12"/>
    <field x="5"/>
    <field x="7"/>
  </rowFields>
  <rowItems count="97">
    <i>
      <x v="8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8"/>
    </i>
    <i>
      <x v="9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9"/>
    </i>
    <i>
      <x v="10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0"/>
    </i>
    <i>
      <x v="11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1"/>
    </i>
    <i>
      <x v="12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12"/>
    </i>
    <i>
      <x v="13"/>
    </i>
    <i r="1">
      <x v="1"/>
    </i>
    <i r="2">
      <x/>
    </i>
    <i t="default" r="1">
      <x v="1"/>
    </i>
    <i t="default">
      <x v="13"/>
    </i>
    <i>
      <x v="14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14"/>
    </i>
    <i>
      <x v="15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15"/>
    </i>
    <i>
      <x v="16"/>
    </i>
    <i r="1">
      <x v="1"/>
    </i>
    <i r="2">
      <x/>
    </i>
    <i t="default" r="1">
      <x v="1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16"/>
    </i>
    <i>
      <x v="17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17"/>
    </i>
    <i>
      <x v="18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8"/>
    </i>
    <i>
      <x v="19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9"/>
    </i>
    <i t="grand">
      <x/>
    </i>
  </rowItems>
  <colFields count="1">
    <field x="17"/>
  </colFields>
  <colItems count="3">
    <i>
      <x/>
    </i>
    <i>
      <x v="1"/>
    </i>
    <i t="grand">
      <x/>
    </i>
  </colItems>
  <dataFields count="1">
    <dataField name="Count of Tiempo estipulado" fld="6" subtotal="count" baseField="4" baseItem="1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vargas@itla.edu.do" TargetMode="External"/><Relationship Id="rId18" Type="http://schemas.openxmlformats.org/officeDocument/2006/relationships/hyperlink" Target="mailto:info@conape.gob.do" TargetMode="External"/><Relationship Id="rId26" Type="http://schemas.openxmlformats.org/officeDocument/2006/relationships/hyperlink" Target="mailto:azamora@revistasumma.com" TargetMode="External"/><Relationship Id="rId39" Type="http://schemas.openxmlformats.org/officeDocument/2006/relationships/hyperlink" Target="mailto:guelin.peralta@hotmail.com" TargetMode="External"/><Relationship Id="rId21" Type="http://schemas.openxmlformats.org/officeDocument/2006/relationships/hyperlink" Target="mailto:info@conape.gob.do" TargetMode="External"/><Relationship Id="rId34" Type="http://schemas.openxmlformats.org/officeDocument/2006/relationships/hyperlink" Target="mailto:l_martinezl@hotmail.com" TargetMode="External"/><Relationship Id="rId42" Type="http://schemas.openxmlformats.org/officeDocument/2006/relationships/hyperlink" Target="mailto:danilocabralt@hotmail.com" TargetMode="External"/><Relationship Id="rId47" Type="http://schemas.openxmlformats.org/officeDocument/2006/relationships/hyperlink" Target="mailto:isa3197@gitmail.com" TargetMode="External"/><Relationship Id="rId50" Type="http://schemas.openxmlformats.org/officeDocument/2006/relationships/hyperlink" Target="mailto:iruiz@apap.com.do" TargetMode="External"/><Relationship Id="rId55" Type="http://schemas.openxmlformats.org/officeDocument/2006/relationships/hyperlink" Target="mailto:manuelamoris@hotmail.com" TargetMode="External"/><Relationship Id="rId63" Type="http://schemas.openxmlformats.org/officeDocument/2006/relationships/hyperlink" Target="mailto:inversor01@gmail.com" TargetMode="External"/><Relationship Id="rId68" Type="http://schemas.openxmlformats.org/officeDocument/2006/relationships/hyperlink" Target="mailto:administradora00@hotmail.com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mailto:lucyesther95@hotmail.com" TargetMode="External"/><Relationship Id="rId71" Type="http://schemas.openxmlformats.org/officeDocument/2006/relationships/hyperlink" Target="mailto:paulino_alejandro@hotmail.com" TargetMode="External"/><Relationship Id="rId2" Type="http://schemas.openxmlformats.org/officeDocument/2006/relationships/hyperlink" Target="mailto:eliml24@hotmail.com" TargetMode="External"/><Relationship Id="rId16" Type="http://schemas.openxmlformats.org/officeDocument/2006/relationships/hyperlink" Target="mailto:fernando.roedan@gmail.com" TargetMode="External"/><Relationship Id="rId29" Type="http://schemas.openxmlformats.org/officeDocument/2006/relationships/hyperlink" Target="mailto:fjimeneza@dgii.gov.do" TargetMode="External"/><Relationship Id="rId11" Type="http://schemas.openxmlformats.org/officeDocument/2006/relationships/hyperlink" Target="mailto:fmejia@forbesamericas.com" TargetMode="External"/><Relationship Id="rId24" Type="http://schemas.openxmlformats.org/officeDocument/2006/relationships/hyperlink" Target="mailto:mgkeila_esther@hotmail.com" TargetMode="External"/><Relationship Id="rId32" Type="http://schemas.openxmlformats.org/officeDocument/2006/relationships/hyperlink" Target="mailto:niurka21@hotmail.es" TargetMode="External"/><Relationship Id="rId37" Type="http://schemas.openxmlformats.org/officeDocument/2006/relationships/hyperlink" Target="mailto:manuelamoris@hotmail.com" TargetMode="External"/><Relationship Id="rId40" Type="http://schemas.openxmlformats.org/officeDocument/2006/relationships/hyperlink" Target="mailto:manuelamoris@hotmail.com" TargetMode="External"/><Relationship Id="rId45" Type="http://schemas.openxmlformats.org/officeDocument/2006/relationships/hyperlink" Target="mailto:vdisla@bancoademi.com.do" TargetMode="External"/><Relationship Id="rId53" Type="http://schemas.openxmlformats.org/officeDocument/2006/relationships/hyperlink" Target="mailto:marielahenriquez27@gmail.com" TargetMode="External"/><Relationship Id="rId58" Type="http://schemas.openxmlformats.org/officeDocument/2006/relationships/hyperlink" Target="mailto:ferabad19@hotmail.com" TargetMode="External"/><Relationship Id="rId66" Type="http://schemas.openxmlformats.org/officeDocument/2006/relationships/hyperlink" Target="mailto:Erwinmendez0911@hotmail.com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charinabtta@gmail.com" TargetMode="External"/><Relationship Id="rId15" Type="http://schemas.openxmlformats.org/officeDocument/2006/relationships/hyperlink" Target="mailto:abel_adames20@hotmail.com" TargetMode="External"/><Relationship Id="rId23" Type="http://schemas.openxmlformats.org/officeDocument/2006/relationships/hyperlink" Target="mailto:sorange_94@hotmail.com" TargetMode="External"/><Relationship Id="rId28" Type="http://schemas.openxmlformats.org/officeDocument/2006/relationships/hyperlink" Target="mailto:joannyure&#241;a2@gmail.com" TargetMode="External"/><Relationship Id="rId36" Type="http://schemas.openxmlformats.org/officeDocument/2006/relationships/hyperlink" Target="mailto:gro21@hotmail.com" TargetMode="External"/><Relationship Id="rId49" Type="http://schemas.openxmlformats.org/officeDocument/2006/relationships/hyperlink" Target="mailto:reynaldoberliza@gmail.com" TargetMode="External"/><Relationship Id="rId57" Type="http://schemas.openxmlformats.org/officeDocument/2006/relationships/hyperlink" Target="mailto:estebansuero@gmail.com" TargetMode="External"/><Relationship Id="rId61" Type="http://schemas.openxmlformats.org/officeDocument/2006/relationships/hyperlink" Target="mailto:marcos231973@hotmail.com" TargetMode="External"/><Relationship Id="rId10" Type="http://schemas.openxmlformats.org/officeDocument/2006/relationships/hyperlink" Target="mailto:lorenza2441@hotmail.com" TargetMode="External"/><Relationship Id="rId19" Type="http://schemas.openxmlformats.org/officeDocument/2006/relationships/hyperlink" Target="mailto:fernando.roedan@gmail.com" TargetMode="External"/><Relationship Id="rId31" Type="http://schemas.openxmlformats.org/officeDocument/2006/relationships/hyperlink" Target="mailto:zoilarova1229@hotmail.com" TargetMode="External"/><Relationship Id="rId44" Type="http://schemas.openxmlformats.org/officeDocument/2006/relationships/hyperlink" Target="mailto:aralizapujols@gmail.com" TargetMode="External"/><Relationship Id="rId52" Type="http://schemas.openxmlformats.org/officeDocument/2006/relationships/hyperlink" Target="mailto:dorpena@afppopular.com.do" TargetMode="External"/><Relationship Id="rId60" Type="http://schemas.openxmlformats.org/officeDocument/2006/relationships/hyperlink" Target="mailto:damartinez@hotmail.com" TargetMode="External"/><Relationship Id="rId65" Type="http://schemas.openxmlformats.org/officeDocument/2006/relationships/hyperlink" Target="mailto:damartinez@hotmail.com" TargetMode="External"/><Relationship Id="rId73" Type="http://schemas.openxmlformats.org/officeDocument/2006/relationships/hyperlink" Target="mailto:Estanislao_jr@hotmail.com" TargetMode="External"/><Relationship Id="rId78" Type="http://schemas.openxmlformats.org/officeDocument/2006/relationships/comments" Target="../comments1.xml"/><Relationship Id="rId4" Type="http://schemas.openxmlformats.org/officeDocument/2006/relationships/hyperlink" Target="mailto:marthamatosp@yahoo.es" TargetMode="External"/><Relationship Id="rId9" Type="http://schemas.openxmlformats.org/officeDocument/2006/relationships/hyperlink" Target="mailto:dayana24acosta@gmail.com" TargetMode="External"/><Relationship Id="rId14" Type="http://schemas.openxmlformats.org/officeDocument/2006/relationships/hyperlink" Target="mailto:capricorniotere@hotmail.com" TargetMode="External"/><Relationship Id="rId22" Type="http://schemas.openxmlformats.org/officeDocument/2006/relationships/hyperlink" Target="mailto:jberges@bergeslaw.do" TargetMode="External"/><Relationship Id="rId27" Type="http://schemas.openxmlformats.org/officeDocument/2006/relationships/hyperlink" Target="mailto:franpachecog@gmail.com" TargetMode="External"/><Relationship Id="rId30" Type="http://schemas.openxmlformats.org/officeDocument/2006/relationships/hyperlink" Target="mailto:kenssy@hotmail.es" TargetMode="External"/><Relationship Id="rId35" Type="http://schemas.openxmlformats.org/officeDocument/2006/relationships/hyperlink" Target="mailto:mariena13@hotmail.com" TargetMode="External"/><Relationship Id="rId43" Type="http://schemas.openxmlformats.org/officeDocument/2006/relationships/hyperlink" Target="mailto:Karoline-michelle@hotmail.com" TargetMode="External"/><Relationship Id="rId48" Type="http://schemas.openxmlformats.org/officeDocument/2006/relationships/hyperlink" Target="mailto:rocioclase@hotmail.com" TargetMode="External"/><Relationship Id="rId56" Type="http://schemas.openxmlformats.org/officeDocument/2006/relationships/hyperlink" Target="mailto:belkis2404@gmail.com" TargetMode="External"/><Relationship Id="rId64" Type="http://schemas.openxmlformats.org/officeDocument/2006/relationships/hyperlink" Target="mailto:damartinez@hotmail.com" TargetMode="External"/><Relationship Id="rId69" Type="http://schemas.openxmlformats.org/officeDocument/2006/relationships/hyperlink" Target="mailto:paulino_alejandro@hotmail.com" TargetMode="External"/><Relationship Id="rId77" Type="http://schemas.openxmlformats.org/officeDocument/2006/relationships/vmlDrawing" Target="../drawings/vmlDrawing2.vml"/><Relationship Id="rId8" Type="http://schemas.openxmlformats.org/officeDocument/2006/relationships/hyperlink" Target="mailto:randystiven59@gmail.Com" TargetMode="External"/><Relationship Id="rId51" Type="http://schemas.openxmlformats.org/officeDocument/2006/relationships/hyperlink" Target="mailto:manuelamoris@hotmail.com" TargetMode="External"/><Relationship Id="rId72" Type="http://schemas.openxmlformats.org/officeDocument/2006/relationships/hyperlink" Target="mailto:paulino_alejandro@hotmail.com" TargetMode="External"/><Relationship Id="rId3" Type="http://schemas.openxmlformats.org/officeDocument/2006/relationships/hyperlink" Target="mailto:jcabrera@newpartners.com.do" TargetMode="External"/><Relationship Id="rId12" Type="http://schemas.openxmlformats.org/officeDocument/2006/relationships/hyperlink" Target="mailto:glorimassielreyesmorillo@gmail.com" TargetMode="External"/><Relationship Id="rId17" Type="http://schemas.openxmlformats.org/officeDocument/2006/relationships/hyperlink" Target="mailto:fernando.roedan@gmail.com" TargetMode="External"/><Relationship Id="rId25" Type="http://schemas.openxmlformats.org/officeDocument/2006/relationships/hyperlink" Target="mailto:c.batista@mashlaw.com" TargetMode="External"/><Relationship Id="rId33" Type="http://schemas.openxmlformats.org/officeDocument/2006/relationships/hyperlink" Target="mailto:12y5vedado@gamil.com" TargetMode="External"/><Relationship Id="rId38" Type="http://schemas.openxmlformats.org/officeDocument/2006/relationships/hyperlink" Target="mailto:guelin.peralta@hotmail.com" TargetMode="External"/><Relationship Id="rId46" Type="http://schemas.openxmlformats.org/officeDocument/2006/relationships/hyperlink" Target="mailto:genesis520@hotmail.es" TargetMode="External"/><Relationship Id="rId59" Type="http://schemas.openxmlformats.org/officeDocument/2006/relationships/hyperlink" Target="mailto:ariannyasiris@hotmail.com" TargetMode="External"/><Relationship Id="rId67" Type="http://schemas.openxmlformats.org/officeDocument/2006/relationships/hyperlink" Target="mailto:mpeguero@hotmail.com" TargetMode="External"/><Relationship Id="rId20" Type="http://schemas.openxmlformats.org/officeDocument/2006/relationships/hyperlink" Target="mailto:marymonsanto67@hotmail.com" TargetMode="External"/><Relationship Id="rId41" Type="http://schemas.openxmlformats.org/officeDocument/2006/relationships/hyperlink" Target="mailto:manuelamoris@hotmail.com" TargetMode="External"/><Relationship Id="rId54" Type="http://schemas.openxmlformats.org/officeDocument/2006/relationships/hyperlink" Target="mailto:juanagonzalez@gmail.com" TargetMode="External"/><Relationship Id="rId62" Type="http://schemas.openxmlformats.org/officeDocument/2006/relationships/hyperlink" Target="mailto:msielinabaez@gmail.com" TargetMode="External"/><Relationship Id="rId70" Type="http://schemas.openxmlformats.org/officeDocument/2006/relationships/hyperlink" Target="mailto:mrojas@sotolaw.com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mailto:patriciajavier8@hotmail.com" TargetMode="External"/><Relationship Id="rId6" Type="http://schemas.openxmlformats.org/officeDocument/2006/relationships/hyperlink" Target="mailto:evelyncastillo5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297"/>
  <sheetViews>
    <sheetView showGridLines="0" topLeftCell="A79" zoomScaleNormal="100" zoomScalePageLayoutView="60" workbookViewId="0">
      <selection activeCell="I89" sqref="I89"/>
    </sheetView>
  </sheetViews>
  <sheetFormatPr defaultRowHeight="15.75" x14ac:dyDescent="0.25"/>
  <cols>
    <col min="1" max="1" width="5.5703125" customWidth="1"/>
    <col min="2" max="2" width="27.28515625" customWidth="1"/>
    <col min="3" max="3" width="15.28515625" customWidth="1"/>
    <col min="4" max="4" width="34.5703125" style="6" customWidth="1"/>
    <col min="5" max="5" width="42.85546875" bestFit="1" customWidth="1"/>
    <col min="6" max="6" width="20.140625" style="22" customWidth="1"/>
    <col min="7" max="7" width="13.42578125" style="8" customWidth="1"/>
    <col min="8" max="8" width="15.140625" customWidth="1"/>
    <col min="9" max="9" width="16.28515625" customWidth="1"/>
    <col min="10" max="10" width="14.140625" customWidth="1"/>
    <col min="11" max="11" width="14.140625" style="121" customWidth="1"/>
    <col min="12" max="12" width="17.7109375" style="8" hidden="1" customWidth="1"/>
    <col min="13" max="13" width="15.5703125" style="117" customWidth="1"/>
    <col min="14" max="14" width="13.140625" style="58" hidden="1" customWidth="1"/>
    <col min="15" max="15" width="14.42578125" customWidth="1"/>
    <col min="16" max="16" width="14.140625" customWidth="1"/>
    <col min="17" max="17" width="9.7109375" style="26" bestFit="1" customWidth="1"/>
    <col min="18" max="18" width="23.5703125" style="24" bestFit="1" customWidth="1"/>
    <col min="19" max="19" width="18.85546875" style="22" bestFit="1" customWidth="1"/>
    <col min="20" max="20" width="20" customWidth="1"/>
    <col min="21" max="21" width="14.7109375" customWidth="1"/>
    <col min="26" max="26" width="9.85546875" customWidth="1"/>
  </cols>
  <sheetData>
    <row r="1" spans="1:20" ht="27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20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20" ht="15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0" ht="15" x14ac:dyDescent="0.25">
      <c r="A4" s="86"/>
      <c r="C4" s="86"/>
      <c r="D4" s="89" t="s">
        <v>199</v>
      </c>
      <c r="E4" s="86"/>
      <c r="F4" s="86"/>
      <c r="G4" s="86"/>
      <c r="H4" s="86"/>
      <c r="I4" s="86"/>
      <c r="J4" s="86"/>
      <c r="K4" s="120"/>
      <c r="L4" s="86"/>
      <c r="M4" s="116"/>
      <c r="N4" s="86"/>
      <c r="O4" s="86"/>
      <c r="P4" s="86"/>
      <c r="Q4" s="86"/>
      <c r="R4" s="86"/>
      <c r="S4" s="86"/>
    </row>
    <row r="5" spans="1:20" ht="15" x14ac:dyDescent="0.25">
      <c r="A5" s="86"/>
      <c r="C5" s="86"/>
      <c r="D5" s="89" t="s">
        <v>200</v>
      </c>
      <c r="E5" s="86"/>
      <c r="F5" s="86"/>
      <c r="G5" s="86"/>
      <c r="H5" s="86"/>
      <c r="I5" s="86"/>
      <c r="J5" s="86"/>
      <c r="K5" s="120"/>
      <c r="L5" s="86"/>
      <c r="M5" s="116"/>
      <c r="N5" s="86"/>
      <c r="O5" s="86"/>
      <c r="P5" s="86"/>
      <c r="Q5" s="86"/>
      <c r="R5" s="86"/>
      <c r="S5" s="86"/>
    </row>
    <row r="6" spans="1:20" x14ac:dyDescent="0.25">
      <c r="D6" s="90" t="s">
        <v>201</v>
      </c>
    </row>
    <row r="7" spans="1:20" ht="16.5" thickBot="1" x14ac:dyDescent="0.3">
      <c r="D7" s="90"/>
    </row>
    <row r="8" spans="1:20" s="1" customFormat="1" ht="43.5" thickBot="1" x14ac:dyDescent="0.3">
      <c r="A8" s="35" t="s">
        <v>12</v>
      </c>
      <c r="B8" s="48" t="s">
        <v>0</v>
      </c>
      <c r="C8" s="36" t="s">
        <v>3</v>
      </c>
      <c r="D8" s="36" t="s">
        <v>2</v>
      </c>
      <c r="E8" s="36" t="s">
        <v>39</v>
      </c>
      <c r="F8" s="36" t="s">
        <v>1</v>
      </c>
      <c r="G8" s="50" t="s">
        <v>7</v>
      </c>
      <c r="H8" s="36" t="s">
        <v>9</v>
      </c>
      <c r="I8" s="36" t="s">
        <v>157</v>
      </c>
      <c r="J8" s="36" t="s">
        <v>13</v>
      </c>
      <c r="K8" s="36" t="s">
        <v>172</v>
      </c>
      <c r="L8" s="37" t="s">
        <v>38</v>
      </c>
      <c r="M8" s="118" t="s">
        <v>24</v>
      </c>
      <c r="N8" s="75" t="s">
        <v>22</v>
      </c>
      <c r="O8" s="36" t="s">
        <v>14</v>
      </c>
      <c r="P8" s="36" t="s">
        <v>15</v>
      </c>
      <c r="Q8" s="37" t="s">
        <v>8</v>
      </c>
      <c r="R8" s="54" t="s">
        <v>23</v>
      </c>
      <c r="S8" s="57" t="s">
        <v>184</v>
      </c>
    </row>
    <row r="9" spans="1:20" s="3" customFormat="1" ht="26.25" customHeight="1" x14ac:dyDescent="0.25">
      <c r="A9" s="49">
        <v>1</v>
      </c>
      <c r="B9" s="91" t="s">
        <v>40</v>
      </c>
      <c r="C9" s="29" t="s">
        <v>41</v>
      </c>
      <c r="D9" s="43" t="s">
        <v>42</v>
      </c>
      <c r="E9" s="29" t="s">
        <v>43</v>
      </c>
      <c r="F9" s="30" t="s">
        <v>6</v>
      </c>
      <c r="G9" s="31">
        <f t="shared" ref="G9:G72" si="0">IFERROR(+VLOOKUP(F9,Tiempo2,2,FALSE),"")</f>
        <v>2</v>
      </c>
      <c r="H9" s="29" t="s">
        <v>11</v>
      </c>
      <c r="I9" s="32"/>
      <c r="J9" s="32">
        <v>41683</v>
      </c>
      <c r="K9" s="122" t="str">
        <f t="shared" ref="K9:K72" si="1">IF(J9=0,"",TEXT(J9,"yyyy"))</f>
        <v>2014</v>
      </c>
      <c r="L9" s="33">
        <f t="shared" ref="L9:L10" si="2">+IF(J9&gt;0,MONTH(J9),"")</f>
        <v>2</v>
      </c>
      <c r="M9" s="119" t="str">
        <f t="shared" ref="M9:M40" si="3">+IFERROR((VLOOKUP(L9,Meses,2,FALSE))&amp;" "&amp;TEXT(J9,"YYYY"),"")</f>
        <v>Febrero 2014</v>
      </c>
      <c r="N9" s="76">
        <v>41640</v>
      </c>
      <c r="O9" s="28">
        <f t="shared" ref="O9:O72" si="4">IF(OR(G9="",J9=""),"",WORKDAY(J9,G9,$N$9:$N$301))</f>
        <v>41687</v>
      </c>
      <c r="P9" s="32">
        <v>41683</v>
      </c>
      <c r="Q9" s="25">
        <f>IF(OR(J9="",P9=""),0,NETWORKDAYS(J9+0,P9,P9:P9))</f>
        <v>0</v>
      </c>
      <c r="R9" s="34" t="str">
        <f>+IFERROR(IF(Q9&gt;G9,"FUERA DE TIEMPO","A TIEMPO"),"")</f>
        <v>A TIEMPO</v>
      </c>
      <c r="S9" s="55" t="str">
        <f>IF(OR(H9="Rechazada",H9="Referida"),"",IF(Q9&lt;10,"ANTES DE 10 DIAS","DE 10 A 15 DIAS"))</f>
        <v>ANTES DE 10 DIAS</v>
      </c>
    </row>
    <row r="10" spans="1:20" x14ac:dyDescent="0.25">
      <c r="A10" s="9">
        <v>2</v>
      </c>
      <c r="B10" s="46" t="s">
        <v>44</v>
      </c>
      <c r="C10" s="10" t="s">
        <v>45</v>
      </c>
      <c r="D10" s="44" t="s">
        <v>46</v>
      </c>
      <c r="E10" s="17" t="s">
        <v>47</v>
      </c>
      <c r="F10" s="21" t="s">
        <v>6</v>
      </c>
      <c r="G10" s="15">
        <f t="shared" si="0"/>
        <v>2</v>
      </c>
      <c r="H10" s="10" t="s">
        <v>11</v>
      </c>
      <c r="I10" s="11"/>
      <c r="J10" s="32">
        <v>41683</v>
      </c>
      <c r="K10" s="122" t="str">
        <f t="shared" si="1"/>
        <v>2014</v>
      </c>
      <c r="L10" s="14">
        <f t="shared" si="2"/>
        <v>2</v>
      </c>
      <c r="M10" s="119" t="str">
        <f t="shared" si="3"/>
        <v>Febrero 2014</v>
      </c>
      <c r="N10" s="77">
        <v>41645</v>
      </c>
      <c r="O10" s="28">
        <f t="shared" si="4"/>
        <v>41687</v>
      </c>
      <c r="P10" s="11">
        <v>41683</v>
      </c>
      <c r="Q10" s="25">
        <f t="shared" ref="Q10:Q73" si="5">IF(OR(J10="",P10=""),0,NETWORKDAYS(J10+0,P10,P10:P10))</f>
        <v>0</v>
      </c>
      <c r="R10" s="34" t="str">
        <f t="shared" ref="R10:R73" si="6">+IFERROR(IF(Q10&gt;G10,"FUERA DE TIEMPO","A TIEMPO"),"")</f>
        <v>A TIEMPO</v>
      </c>
      <c r="S10" s="56" t="str">
        <f t="shared" ref="S10:S73" si="7">IF(OR(H10="Rechazada",H10="Referida"),"",IF(Q10&lt;10,"ANTES DE 10 DIAS","DE 10 A 15 DIAS"))</f>
        <v>ANTES DE 10 DIAS</v>
      </c>
      <c r="T10" s="3"/>
    </row>
    <row r="11" spans="1:20" x14ac:dyDescent="0.25">
      <c r="A11" s="9">
        <v>3</v>
      </c>
      <c r="B11" s="46" t="s">
        <v>48</v>
      </c>
      <c r="C11" s="10" t="s">
        <v>49</v>
      </c>
      <c r="D11" s="45" t="s">
        <v>50</v>
      </c>
      <c r="E11" s="18" t="s">
        <v>51</v>
      </c>
      <c r="F11" s="21" t="s">
        <v>4</v>
      </c>
      <c r="G11" s="15">
        <f t="shared" si="0"/>
        <v>15</v>
      </c>
      <c r="H11" s="10" t="s">
        <v>10</v>
      </c>
      <c r="I11" s="11"/>
      <c r="J11" s="32">
        <v>41676</v>
      </c>
      <c r="K11" s="122" t="str">
        <f t="shared" si="1"/>
        <v>2014</v>
      </c>
      <c r="L11" s="14">
        <f>+IF(J11&gt;0,MONTH(J11),"")</f>
        <v>2</v>
      </c>
      <c r="M11" s="119" t="str">
        <f t="shared" si="3"/>
        <v>Febrero 2014</v>
      </c>
      <c r="N11" s="77">
        <v>41660</v>
      </c>
      <c r="O11" s="28">
        <f t="shared" si="4"/>
        <v>41698</v>
      </c>
      <c r="P11" s="11">
        <v>41689</v>
      </c>
      <c r="Q11" s="25">
        <f t="shared" si="5"/>
        <v>9</v>
      </c>
      <c r="R11" s="34" t="str">
        <f t="shared" si="6"/>
        <v>A TIEMPO</v>
      </c>
      <c r="S11" s="56" t="str">
        <f t="shared" si="7"/>
        <v/>
      </c>
      <c r="T11" s="3"/>
    </row>
    <row r="12" spans="1:20" ht="41.25" customHeight="1" x14ac:dyDescent="0.25">
      <c r="A12" s="9">
        <v>4</v>
      </c>
      <c r="B12" s="46" t="s">
        <v>52</v>
      </c>
      <c r="C12" s="10" t="s">
        <v>53</v>
      </c>
      <c r="D12" s="45" t="s">
        <v>54</v>
      </c>
      <c r="E12" s="18" t="s">
        <v>55</v>
      </c>
      <c r="F12" s="21" t="s">
        <v>4</v>
      </c>
      <c r="G12" s="15">
        <f t="shared" si="0"/>
        <v>15</v>
      </c>
      <c r="H12" s="10" t="s">
        <v>11</v>
      </c>
      <c r="I12" s="11"/>
      <c r="J12" s="32">
        <v>41689</v>
      </c>
      <c r="K12" s="122" t="str">
        <f t="shared" si="1"/>
        <v>2014</v>
      </c>
      <c r="L12" s="14">
        <f t="shared" ref="L12:L75" si="8">+IF(J12&gt;0,MONTH(J12),"")</f>
        <v>2</v>
      </c>
      <c r="M12" s="119" t="str">
        <f t="shared" si="3"/>
        <v>Febrero 2014</v>
      </c>
      <c r="N12" s="77">
        <v>41697</v>
      </c>
      <c r="O12" s="28">
        <f t="shared" si="4"/>
        <v>41711</v>
      </c>
      <c r="P12" s="11">
        <v>41702</v>
      </c>
      <c r="Q12" s="25">
        <f t="shared" si="5"/>
        <v>9</v>
      </c>
      <c r="R12" s="34" t="str">
        <f t="shared" si="6"/>
        <v>A TIEMPO</v>
      </c>
      <c r="S12" s="56" t="str">
        <f t="shared" si="7"/>
        <v>ANTES DE 10 DIAS</v>
      </c>
      <c r="T12" s="3"/>
    </row>
    <row r="13" spans="1:20" x14ac:dyDescent="0.25">
      <c r="A13" s="9">
        <v>5</v>
      </c>
      <c r="B13" s="46" t="s">
        <v>56</v>
      </c>
      <c r="C13" s="10" t="s">
        <v>57</v>
      </c>
      <c r="D13" s="45" t="s">
        <v>58</v>
      </c>
      <c r="E13" s="10" t="s">
        <v>59</v>
      </c>
      <c r="F13" s="21" t="s">
        <v>25</v>
      </c>
      <c r="G13" s="15">
        <f t="shared" si="0"/>
        <v>3</v>
      </c>
      <c r="H13" s="10" t="s">
        <v>25</v>
      </c>
      <c r="I13" s="11"/>
      <c r="J13" s="32">
        <v>41709</v>
      </c>
      <c r="K13" s="122" t="str">
        <f t="shared" si="1"/>
        <v>2014</v>
      </c>
      <c r="L13" s="14">
        <f t="shared" si="8"/>
        <v>3</v>
      </c>
      <c r="M13" s="119" t="str">
        <f t="shared" si="3"/>
        <v>Marzo 2014</v>
      </c>
      <c r="N13" s="77">
        <v>41747</v>
      </c>
      <c r="O13" s="28">
        <f t="shared" si="4"/>
        <v>41712</v>
      </c>
      <c r="P13" s="11">
        <v>41709</v>
      </c>
      <c r="Q13" s="25">
        <f t="shared" si="5"/>
        <v>0</v>
      </c>
      <c r="R13" s="34" t="str">
        <f t="shared" si="6"/>
        <v>A TIEMPO</v>
      </c>
      <c r="S13" s="56" t="str">
        <f t="shared" si="7"/>
        <v/>
      </c>
      <c r="T13" s="3"/>
    </row>
    <row r="14" spans="1:20" x14ac:dyDescent="0.25">
      <c r="A14" s="9">
        <v>6</v>
      </c>
      <c r="B14" s="46" t="s">
        <v>60</v>
      </c>
      <c r="C14" s="10" t="s">
        <v>61</v>
      </c>
      <c r="D14" s="45" t="s">
        <v>62</v>
      </c>
      <c r="E14" s="18" t="s">
        <v>63</v>
      </c>
      <c r="F14" s="21" t="s">
        <v>4</v>
      </c>
      <c r="G14" s="15">
        <f t="shared" si="0"/>
        <v>15</v>
      </c>
      <c r="H14" s="10" t="s">
        <v>11</v>
      </c>
      <c r="I14" s="11"/>
      <c r="J14" s="32">
        <v>41695</v>
      </c>
      <c r="K14" s="122" t="str">
        <f t="shared" si="1"/>
        <v>2014</v>
      </c>
      <c r="L14" s="14">
        <f t="shared" si="8"/>
        <v>2</v>
      </c>
      <c r="M14" s="119" t="str">
        <f t="shared" si="3"/>
        <v>Febrero 2014</v>
      </c>
      <c r="N14" s="77">
        <v>41734</v>
      </c>
      <c r="O14" s="28">
        <f t="shared" si="4"/>
        <v>41717</v>
      </c>
      <c r="P14" s="11">
        <v>41705</v>
      </c>
      <c r="Q14" s="25">
        <f t="shared" si="5"/>
        <v>8</v>
      </c>
      <c r="R14" s="34" t="str">
        <f t="shared" si="6"/>
        <v>A TIEMPO</v>
      </c>
      <c r="S14" s="56" t="str">
        <f t="shared" si="7"/>
        <v>ANTES DE 10 DIAS</v>
      </c>
      <c r="T14" s="3"/>
    </row>
    <row r="15" spans="1:20" x14ac:dyDescent="0.25">
      <c r="A15" s="9">
        <v>7</v>
      </c>
      <c r="B15" s="46" t="s">
        <v>64</v>
      </c>
      <c r="C15" s="10" t="s">
        <v>65</v>
      </c>
      <c r="D15" s="45" t="s">
        <v>66</v>
      </c>
      <c r="E15" s="18" t="s">
        <v>67</v>
      </c>
      <c r="F15" s="21" t="s">
        <v>6</v>
      </c>
      <c r="G15" s="15">
        <f t="shared" si="0"/>
        <v>2</v>
      </c>
      <c r="H15" s="10" t="s">
        <v>11</v>
      </c>
      <c r="I15" s="11"/>
      <c r="J15" s="32">
        <v>41705</v>
      </c>
      <c r="K15" s="122" t="str">
        <f t="shared" si="1"/>
        <v>2014</v>
      </c>
      <c r="L15" s="14">
        <f t="shared" si="8"/>
        <v>3</v>
      </c>
      <c r="M15" s="119" t="str">
        <f t="shared" si="3"/>
        <v>Marzo 2014</v>
      </c>
      <c r="N15" s="77">
        <v>41809</v>
      </c>
      <c r="O15" s="28">
        <f t="shared" si="4"/>
        <v>41709</v>
      </c>
      <c r="P15" s="11">
        <v>41709</v>
      </c>
      <c r="Q15" s="25">
        <f t="shared" si="5"/>
        <v>2</v>
      </c>
      <c r="R15" s="34" t="str">
        <f t="shared" si="6"/>
        <v>A TIEMPO</v>
      </c>
      <c r="S15" s="56" t="str">
        <f t="shared" si="7"/>
        <v>ANTES DE 10 DIAS</v>
      </c>
      <c r="T15" s="3"/>
    </row>
    <row r="16" spans="1:20" x14ac:dyDescent="0.25">
      <c r="A16" s="9">
        <v>8</v>
      </c>
      <c r="B16" s="46" t="s">
        <v>68</v>
      </c>
      <c r="C16" s="10" t="s">
        <v>69</v>
      </c>
      <c r="D16" s="45" t="s">
        <v>70</v>
      </c>
      <c r="E16" s="18" t="s">
        <v>67</v>
      </c>
      <c r="F16" s="21" t="s">
        <v>6</v>
      </c>
      <c r="G16" s="15">
        <f t="shared" si="0"/>
        <v>2</v>
      </c>
      <c r="H16" s="10" t="s">
        <v>11</v>
      </c>
      <c r="I16" s="11"/>
      <c r="J16" s="32">
        <v>41709</v>
      </c>
      <c r="K16" s="122" t="str">
        <f t="shared" si="1"/>
        <v>2014</v>
      </c>
      <c r="L16" s="14">
        <f t="shared" si="8"/>
        <v>3</v>
      </c>
      <c r="M16" s="119" t="str">
        <f t="shared" si="3"/>
        <v>Marzo 2014</v>
      </c>
      <c r="N16" s="77">
        <v>41906</v>
      </c>
      <c r="O16" s="28">
        <f t="shared" si="4"/>
        <v>41711</v>
      </c>
      <c r="P16" s="11">
        <v>41709</v>
      </c>
      <c r="Q16" s="25">
        <f t="shared" si="5"/>
        <v>0</v>
      </c>
      <c r="R16" s="34" t="str">
        <f t="shared" si="6"/>
        <v>A TIEMPO</v>
      </c>
      <c r="S16" s="56" t="str">
        <f t="shared" si="7"/>
        <v>ANTES DE 10 DIAS</v>
      </c>
      <c r="T16" s="3"/>
    </row>
    <row r="17" spans="1:20" x14ac:dyDescent="0.25">
      <c r="A17" s="9">
        <v>9</v>
      </c>
      <c r="B17" s="46" t="s">
        <v>71</v>
      </c>
      <c r="C17" s="10" t="s">
        <v>72</v>
      </c>
      <c r="D17" s="45" t="s">
        <v>73</v>
      </c>
      <c r="E17" s="18" t="s">
        <v>74</v>
      </c>
      <c r="F17" s="21" t="s">
        <v>4</v>
      </c>
      <c r="G17" s="15">
        <f t="shared" si="0"/>
        <v>15</v>
      </c>
      <c r="H17" s="10" t="s">
        <v>11</v>
      </c>
      <c r="I17" s="11"/>
      <c r="J17" s="32">
        <v>41718</v>
      </c>
      <c r="K17" s="122" t="str">
        <f t="shared" si="1"/>
        <v>2014</v>
      </c>
      <c r="L17" s="14">
        <f t="shared" si="8"/>
        <v>3</v>
      </c>
      <c r="M17" s="119" t="str">
        <f t="shared" si="3"/>
        <v>Marzo 2014</v>
      </c>
      <c r="N17" s="77">
        <v>41953</v>
      </c>
      <c r="O17" s="28">
        <f t="shared" si="4"/>
        <v>41739</v>
      </c>
      <c r="P17" s="11">
        <v>41719</v>
      </c>
      <c r="Q17" s="25">
        <f t="shared" si="5"/>
        <v>1</v>
      </c>
      <c r="R17" s="34" t="str">
        <f t="shared" si="6"/>
        <v>A TIEMPO</v>
      </c>
      <c r="S17" s="56" t="str">
        <f t="shared" si="7"/>
        <v>ANTES DE 10 DIAS</v>
      </c>
      <c r="T17" s="3"/>
    </row>
    <row r="18" spans="1:20" ht="30" x14ac:dyDescent="0.25">
      <c r="A18" s="9">
        <v>10</v>
      </c>
      <c r="B18" s="46" t="s">
        <v>77</v>
      </c>
      <c r="C18" s="10" t="s">
        <v>78</v>
      </c>
      <c r="D18" s="45" t="s">
        <v>79</v>
      </c>
      <c r="E18" s="18" t="s">
        <v>80</v>
      </c>
      <c r="F18" s="21" t="s">
        <v>4</v>
      </c>
      <c r="G18" s="15">
        <f t="shared" si="0"/>
        <v>15</v>
      </c>
      <c r="H18" s="10" t="s">
        <v>11</v>
      </c>
      <c r="I18" s="11"/>
      <c r="J18" s="32">
        <v>41710</v>
      </c>
      <c r="K18" s="122" t="str">
        <f t="shared" si="1"/>
        <v>2014</v>
      </c>
      <c r="L18" s="14">
        <f t="shared" si="8"/>
        <v>3</v>
      </c>
      <c r="M18" s="119" t="str">
        <f t="shared" si="3"/>
        <v>Marzo 2014</v>
      </c>
      <c r="N18" s="77">
        <v>41998</v>
      </c>
      <c r="O18" s="28">
        <f t="shared" si="4"/>
        <v>41731</v>
      </c>
      <c r="P18" s="11">
        <v>41723</v>
      </c>
      <c r="Q18" s="25">
        <f t="shared" si="5"/>
        <v>9</v>
      </c>
      <c r="R18" s="34" t="str">
        <f t="shared" si="6"/>
        <v>A TIEMPO</v>
      </c>
      <c r="S18" s="56" t="str">
        <f t="shared" si="7"/>
        <v>ANTES DE 10 DIAS</v>
      </c>
      <c r="T18" s="3"/>
    </row>
    <row r="19" spans="1:20" ht="30" x14ac:dyDescent="0.25">
      <c r="A19" s="9">
        <v>11</v>
      </c>
      <c r="B19" s="46" t="s">
        <v>81</v>
      </c>
      <c r="C19" s="10" t="s">
        <v>82</v>
      </c>
      <c r="D19" s="45" t="s">
        <v>83</v>
      </c>
      <c r="E19" s="18" t="s">
        <v>84</v>
      </c>
      <c r="F19" s="21" t="s">
        <v>4</v>
      </c>
      <c r="G19" s="15">
        <f t="shared" si="0"/>
        <v>15</v>
      </c>
      <c r="H19" s="10" t="s">
        <v>11</v>
      </c>
      <c r="I19" s="11"/>
      <c r="J19" s="32">
        <v>41724</v>
      </c>
      <c r="K19" s="122" t="str">
        <f t="shared" si="1"/>
        <v>2014</v>
      </c>
      <c r="L19" s="14">
        <f t="shared" si="8"/>
        <v>3</v>
      </c>
      <c r="M19" s="119" t="str">
        <f t="shared" si="3"/>
        <v>Marzo 2014</v>
      </c>
      <c r="N19" s="77">
        <v>41997</v>
      </c>
      <c r="O19" s="28">
        <f t="shared" si="4"/>
        <v>41745</v>
      </c>
      <c r="P19" s="11">
        <v>41726</v>
      </c>
      <c r="Q19" s="25">
        <f t="shared" si="5"/>
        <v>2</v>
      </c>
      <c r="R19" s="34" t="str">
        <f t="shared" si="6"/>
        <v>A TIEMPO</v>
      </c>
      <c r="S19" s="56" t="str">
        <f t="shared" si="7"/>
        <v>ANTES DE 10 DIAS</v>
      </c>
      <c r="T19" s="3"/>
    </row>
    <row r="20" spans="1:20" x14ac:dyDescent="0.25">
      <c r="A20" s="9">
        <v>12</v>
      </c>
      <c r="B20" s="46" t="s">
        <v>85</v>
      </c>
      <c r="C20" s="12" t="s">
        <v>86</v>
      </c>
      <c r="D20" s="45" t="s">
        <v>87</v>
      </c>
      <c r="E20" s="18" t="s">
        <v>43</v>
      </c>
      <c r="F20" s="21" t="s">
        <v>6</v>
      </c>
      <c r="G20" s="15">
        <f t="shared" si="0"/>
        <v>2</v>
      </c>
      <c r="H20" s="10" t="s">
        <v>11</v>
      </c>
      <c r="I20" s="11"/>
      <c r="J20" s="32">
        <v>41724</v>
      </c>
      <c r="K20" s="122" t="str">
        <f t="shared" si="1"/>
        <v>2014</v>
      </c>
      <c r="L20" s="14">
        <f t="shared" si="8"/>
        <v>3</v>
      </c>
      <c r="M20" s="119" t="str">
        <f t="shared" si="3"/>
        <v>Marzo 2014</v>
      </c>
      <c r="N20" s="77">
        <v>42003</v>
      </c>
      <c r="O20" s="28">
        <f t="shared" si="4"/>
        <v>41726</v>
      </c>
      <c r="P20" s="11">
        <v>41729</v>
      </c>
      <c r="Q20" s="25">
        <f t="shared" si="5"/>
        <v>3</v>
      </c>
      <c r="R20" s="34" t="str">
        <f t="shared" si="6"/>
        <v>FUERA DE TIEMPO</v>
      </c>
      <c r="S20" s="56" t="str">
        <f t="shared" si="7"/>
        <v>ANTES DE 10 DIAS</v>
      </c>
      <c r="T20" s="3"/>
    </row>
    <row r="21" spans="1:20" x14ac:dyDescent="0.25">
      <c r="A21" s="9">
        <v>13</v>
      </c>
      <c r="B21" s="46" t="s">
        <v>88</v>
      </c>
      <c r="C21" s="12" t="s">
        <v>89</v>
      </c>
      <c r="D21" s="45" t="s">
        <v>90</v>
      </c>
      <c r="E21" s="18" t="s">
        <v>91</v>
      </c>
      <c r="F21" s="21" t="s">
        <v>6</v>
      </c>
      <c r="G21" s="15">
        <f t="shared" si="0"/>
        <v>2</v>
      </c>
      <c r="H21" s="10" t="s">
        <v>11</v>
      </c>
      <c r="I21" s="11"/>
      <c r="J21" s="32">
        <v>41729</v>
      </c>
      <c r="K21" s="122" t="str">
        <f t="shared" si="1"/>
        <v>2014</v>
      </c>
      <c r="L21" s="14">
        <f t="shared" si="8"/>
        <v>3</v>
      </c>
      <c r="M21" s="119" t="str">
        <f t="shared" si="3"/>
        <v>Marzo 2014</v>
      </c>
      <c r="N21" s="77">
        <v>42005</v>
      </c>
      <c r="O21" s="28">
        <f t="shared" si="4"/>
        <v>41731</v>
      </c>
      <c r="P21" s="11">
        <v>41729</v>
      </c>
      <c r="Q21" s="25">
        <f t="shared" si="5"/>
        <v>0</v>
      </c>
      <c r="R21" s="34" t="str">
        <f t="shared" si="6"/>
        <v>A TIEMPO</v>
      </c>
      <c r="S21" s="56" t="str">
        <f t="shared" si="7"/>
        <v>ANTES DE 10 DIAS</v>
      </c>
      <c r="T21" s="3"/>
    </row>
    <row r="22" spans="1:20" s="23" customFormat="1" ht="30" x14ac:dyDescent="0.25">
      <c r="A22" s="9">
        <v>14</v>
      </c>
      <c r="B22" s="46" t="s">
        <v>92</v>
      </c>
      <c r="C22" s="12" t="s">
        <v>93</v>
      </c>
      <c r="D22" s="45" t="s">
        <v>94</v>
      </c>
      <c r="E22" s="20" t="s">
        <v>95</v>
      </c>
      <c r="F22" s="21" t="s">
        <v>25</v>
      </c>
      <c r="G22" s="15">
        <f t="shared" si="0"/>
        <v>3</v>
      </c>
      <c r="H22" s="10" t="s">
        <v>25</v>
      </c>
      <c r="I22" s="11"/>
      <c r="J22" s="32">
        <v>41730</v>
      </c>
      <c r="K22" s="122" t="str">
        <f t="shared" si="1"/>
        <v>2014</v>
      </c>
      <c r="L22" s="115">
        <f t="shared" si="8"/>
        <v>4</v>
      </c>
      <c r="M22" s="119" t="str">
        <f t="shared" si="3"/>
        <v>Abril 2014</v>
      </c>
      <c r="N22" s="77">
        <v>42009</v>
      </c>
      <c r="O22" s="28">
        <f t="shared" si="4"/>
        <v>41733</v>
      </c>
      <c r="P22" s="11">
        <v>41731</v>
      </c>
      <c r="Q22" s="25">
        <f t="shared" si="5"/>
        <v>1</v>
      </c>
      <c r="R22" s="34" t="str">
        <f t="shared" si="6"/>
        <v>A TIEMPO</v>
      </c>
      <c r="S22" s="56" t="str">
        <f t="shared" si="7"/>
        <v/>
      </c>
      <c r="T22" s="3"/>
    </row>
    <row r="23" spans="1:20" s="23" customFormat="1" ht="30" x14ac:dyDescent="0.25">
      <c r="A23" s="9">
        <v>15</v>
      </c>
      <c r="B23" s="46" t="s">
        <v>96</v>
      </c>
      <c r="C23" s="12" t="s">
        <v>97</v>
      </c>
      <c r="D23" s="45" t="s">
        <v>98</v>
      </c>
      <c r="E23" s="18" t="s">
        <v>99</v>
      </c>
      <c r="F23" s="21" t="s">
        <v>4</v>
      </c>
      <c r="G23" s="15">
        <f t="shared" si="0"/>
        <v>15</v>
      </c>
      <c r="H23" s="10" t="s">
        <v>11</v>
      </c>
      <c r="I23" s="11">
        <v>41738</v>
      </c>
      <c r="J23" s="32">
        <v>41745</v>
      </c>
      <c r="K23" s="122" t="str">
        <f t="shared" si="1"/>
        <v>2014</v>
      </c>
      <c r="L23" s="115">
        <f t="shared" si="8"/>
        <v>4</v>
      </c>
      <c r="M23" s="119" t="str">
        <f t="shared" si="3"/>
        <v>Abril 2014</v>
      </c>
      <c r="N23" s="77">
        <v>42025</v>
      </c>
      <c r="O23" s="28">
        <f t="shared" si="4"/>
        <v>41767</v>
      </c>
      <c r="P23" s="11">
        <v>41745</v>
      </c>
      <c r="Q23" s="25">
        <f t="shared" si="5"/>
        <v>0</v>
      </c>
      <c r="R23" s="34" t="str">
        <f t="shared" si="6"/>
        <v>A TIEMPO</v>
      </c>
      <c r="S23" s="56" t="str">
        <f t="shared" si="7"/>
        <v>ANTES DE 10 DIAS</v>
      </c>
      <c r="T23" s="3"/>
    </row>
    <row r="24" spans="1:20" s="23" customFormat="1" ht="30" x14ac:dyDescent="0.25">
      <c r="A24" s="9">
        <v>16</v>
      </c>
      <c r="B24" s="46" t="s">
        <v>100</v>
      </c>
      <c r="C24" s="12" t="s">
        <v>101</v>
      </c>
      <c r="D24" s="45" t="s">
        <v>102</v>
      </c>
      <c r="E24" s="18" t="s">
        <v>103</v>
      </c>
      <c r="F24" s="21" t="s">
        <v>10</v>
      </c>
      <c r="G24" s="15">
        <f t="shared" si="0"/>
        <v>5</v>
      </c>
      <c r="H24" s="10" t="s">
        <v>10</v>
      </c>
      <c r="I24" s="11"/>
      <c r="J24" s="32">
        <v>41737</v>
      </c>
      <c r="K24" s="122" t="str">
        <f t="shared" si="1"/>
        <v>2014</v>
      </c>
      <c r="L24" s="115">
        <f t="shared" si="8"/>
        <v>4</v>
      </c>
      <c r="M24" s="119" t="str">
        <f t="shared" si="3"/>
        <v>Abril 2014</v>
      </c>
      <c r="N24" s="77">
        <v>42030</v>
      </c>
      <c r="O24" s="28">
        <f t="shared" si="4"/>
        <v>41744</v>
      </c>
      <c r="P24" s="11">
        <v>41737</v>
      </c>
      <c r="Q24" s="25">
        <f t="shared" si="5"/>
        <v>0</v>
      </c>
      <c r="R24" s="34" t="str">
        <f t="shared" si="6"/>
        <v>A TIEMPO</v>
      </c>
      <c r="S24" s="56" t="str">
        <f t="shared" si="7"/>
        <v/>
      </c>
      <c r="T24" s="3"/>
    </row>
    <row r="25" spans="1:20" ht="30" x14ac:dyDescent="0.25">
      <c r="A25" s="9">
        <v>17</v>
      </c>
      <c r="B25" s="46" t="s">
        <v>100</v>
      </c>
      <c r="C25" s="12" t="s">
        <v>101</v>
      </c>
      <c r="D25" s="45" t="s">
        <v>102</v>
      </c>
      <c r="E25" s="18" t="s">
        <v>104</v>
      </c>
      <c r="F25" s="21" t="s">
        <v>5</v>
      </c>
      <c r="G25" s="15">
        <f t="shared" si="0"/>
        <v>5</v>
      </c>
      <c r="H25" s="10" t="s">
        <v>11</v>
      </c>
      <c r="I25" s="11"/>
      <c r="J25" s="32">
        <v>41738</v>
      </c>
      <c r="K25" s="122" t="str">
        <f t="shared" si="1"/>
        <v>2014</v>
      </c>
      <c r="L25" s="14">
        <f t="shared" si="8"/>
        <v>4</v>
      </c>
      <c r="M25" s="119" t="str">
        <f t="shared" si="3"/>
        <v>Abril 2014</v>
      </c>
      <c r="N25" s="77">
        <v>42097</v>
      </c>
      <c r="O25" s="28">
        <f t="shared" si="4"/>
        <v>41745</v>
      </c>
      <c r="P25" s="11">
        <v>41739</v>
      </c>
      <c r="Q25" s="25">
        <f t="shared" si="5"/>
        <v>1</v>
      </c>
      <c r="R25" s="34" t="str">
        <f t="shared" si="6"/>
        <v>A TIEMPO</v>
      </c>
      <c r="S25" s="56" t="str">
        <f t="shared" si="7"/>
        <v>ANTES DE 10 DIAS</v>
      </c>
      <c r="T25" s="3"/>
    </row>
    <row r="26" spans="1:20" ht="30" x14ac:dyDescent="0.25">
      <c r="A26" s="9">
        <v>18</v>
      </c>
      <c r="B26" s="46" t="s">
        <v>105</v>
      </c>
      <c r="C26" s="12" t="s">
        <v>106</v>
      </c>
      <c r="D26" s="45" t="s">
        <v>107</v>
      </c>
      <c r="E26" s="18" t="s">
        <v>108</v>
      </c>
      <c r="F26" s="21" t="s">
        <v>4</v>
      </c>
      <c r="G26" s="15">
        <f t="shared" si="0"/>
        <v>15</v>
      </c>
      <c r="H26" s="10" t="s">
        <v>11</v>
      </c>
      <c r="I26" s="11"/>
      <c r="J26" s="32">
        <v>41739</v>
      </c>
      <c r="K26" s="122" t="str">
        <f t="shared" si="1"/>
        <v>2014</v>
      </c>
      <c r="L26" s="14">
        <f t="shared" si="8"/>
        <v>4</v>
      </c>
      <c r="M26" s="119" t="str">
        <f t="shared" si="3"/>
        <v>Abril 2014</v>
      </c>
      <c r="N26" s="77">
        <v>42128</v>
      </c>
      <c r="O26" s="28">
        <f t="shared" si="4"/>
        <v>41761</v>
      </c>
      <c r="P26" s="11">
        <v>41743</v>
      </c>
      <c r="Q26" s="25">
        <f t="shared" si="5"/>
        <v>2</v>
      </c>
      <c r="R26" s="34" t="str">
        <f t="shared" si="6"/>
        <v>A TIEMPO</v>
      </c>
      <c r="S26" s="56" t="str">
        <f t="shared" si="7"/>
        <v>ANTES DE 10 DIAS</v>
      </c>
      <c r="T26" s="3"/>
    </row>
    <row r="27" spans="1:20" ht="30" x14ac:dyDescent="0.25">
      <c r="A27" s="9">
        <v>19</v>
      </c>
      <c r="B27" s="46" t="s">
        <v>109</v>
      </c>
      <c r="C27" s="12" t="s">
        <v>110</v>
      </c>
      <c r="D27" s="46" t="s">
        <v>111</v>
      </c>
      <c r="E27" s="20" t="s">
        <v>112</v>
      </c>
      <c r="F27" s="21" t="s">
        <v>5</v>
      </c>
      <c r="G27" s="15">
        <f t="shared" si="0"/>
        <v>5</v>
      </c>
      <c r="H27" s="10" t="s">
        <v>11</v>
      </c>
      <c r="I27" s="11"/>
      <c r="J27" s="32">
        <v>41738</v>
      </c>
      <c r="K27" s="122" t="str">
        <f t="shared" si="1"/>
        <v>2014</v>
      </c>
      <c r="L27" s="14">
        <f t="shared" si="8"/>
        <v>4</v>
      </c>
      <c r="M27" s="119" t="str">
        <f t="shared" si="3"/>
        <v>Abril 2014</v>
      </c>
      <c r="N27" s="77">
        <v>42271</v>
      </c>
      <c r="O27" s="28">
        <f t="shared" si="4"/>
        <v>41745</v>
      </c>
      <c r="P27" s="11">
        <v>41745</v>
      </c>
      <c r="Q27" s="25">
        <f t="shared" si="5"/>
        <v>5</v>
      </c>
      <c r="R27" s="34" t="str">
        <f t="shared" si="6"/>
        <v>A TIEMPO</v>
      </c>
      <c r="S27" s="56" t="str">
        <f t="shared" si="7"/>
        <v>ANTES DE 10 DIAS</v>
      </c>
      <c r="T27" s="3"/>
    </row>
    <row r="28" spans="1:20" ht="30" x14ac:dyDescent="0.25">
      <c r="A28" s="9">
        <v>20</v>
      </c>
      <c r="B28" s="46" t="s">
        <v>113</v>
      </c>
      <c r="C28" s="12" t="s">
        <v>101</v>
      </c>
      <c r="D28" s="45" t="s">
        <v>102</v>
      </c>
      <c r="E28" s="18" t="s">
        <v>114</v>
      </c>
      <c r="F28" s="21" t="s">
        <v>10</v>
      </c>
      <c r="G28" s="15">
        <f t="shared" si="0"/>
        <v>5</v>
      </c>
      <c r="H28" s="10" t="s">
        <v>10</v>
      </c>
      <c r="I28" s="11"/>
      <c r="J28" s="32">
        <v>41737</v>
      </c>
      <c r="K28" s="122" t="str">
        <f t="shared" si="1"/>
        <v>2014</v>
      </c>
      <c r="L28" s="14">
        <f t="shared" si="8"/>
        <v>4</v>
      </c>
      <c r="M28" s="119" t="str">
        <f t="shared" si="3"/>
        <v>Abril 2014</v>
      </c>
      <c r="N28" s="77">
        <v>42286</v>
      </c>
      <c r="O28" s="28">
        <f t="shared" si="4"/>
        <v>41744</v>
      </c>
      <c r="P28" s="11">
        <v>41737</v>
      </c>
      <c r="Q28" s="25">
        <f t="shared" si="5"/>
        <v>0</v>
      </c>
      <c r="R28" s="34" t="str">
        <f t="shared" si="6"/>
        <v>A TIEMPO</v>
      </c>
      <c r="S28" s="56" t="str">
        <f t="shared" si="7"/>
        <v/>
      </c>
      <c r="T28" s="3"/>
    </row>
    <row r="29" spans="1:20" x14ac:dyDescent="0.25">
      <c r="A29" s="9">
        <v>21</v>
      </c>
      <c r="B29" s="46" t="s">
        <v>115</v>
      </c>
      <c r="C29" s="12" t="s">
        <v>116</v>
      </c>
      <c r="D29" s="45" t="s">
        <v>117</v>
      </c>
      <c r="E29" s="18" t="s">
        <v>118</v>
      </c>
      <c r="F29" s="21" t="s">
        <v>5</v>
      </c>
      <c r="G29" s="15">
        <f t="shared" si="0"/>
        <v>5</v>
      </c>
      <c r="H29" s="10" t="s">
        <v>11</v>
      </c>
      <c r="I29" s="11"/>
      <c r="J29" s="32">
        <v>41738</v>
      </c>
      <c r="K29" s="122" t="str">
        <f t="shared" si="1"/>
        <v>2014</v>
      </c>
      <c r="L29" s="14">
        <f t="shared" si="8"/>
        <v>4</v>
      </c>
      <c r="M29" s="119" t="str">
        <f t="shared" si="3"/>
        <v>Abril 2014</v>
      </c>
      <c r="N29" s="77">
        <v>42362</v>
      </c>
      <c r="O29" s="28">
        <f t="shared" si="4"/>
        <v>41745</v>
      </c>
      <c r="P29" s="11">
        <v>41745</v>
      </c>
      <c r="Q29" s="25">
        <f t="shared" si="5"/>
        <v>5</v>
      </c>
      <c r="R29" s="34" t="str">
        <f t="shared" si="6"/>
        <v>A TIEMPO</v>
      </c>
      <c r="S29" s="56" t="str">
        <f t="shared" si="7"/>
        <v>ANTES DE 10 DIAS</v>
      </c>
      <c r="T29" s="3"/>
    </row>
    <row r="30" spans="1:20" ht="30" x14ac:dyDescent="0.25">
      <c r="A30" s="9">
        <v>22</v>
      </c>
      <c r="B30" s="46" t="s">
        <v>119</v>
      </c>
      <c r="C30" s="12" t="s">
        <v>120</v>
      </c>
      <c r="D30" s="46" t="s">
        <v>111</v>
      </c>
      <c r="E30" s="18" t="s">
        <v>121</v>
      </c>
      <c r="F30" s="21" t="s">
        <v>5</v>
      </c>
      <c r="G30" s="15">
        <f t="shared" si="0"/>
        <v>5</v>
      </c>
      <c r="H30" s="10" t="s">
        <v>11</v>
      </c>
      <c r="I30" s="11"/>
      <c r="J30" s="32">
        <v>41737</v>
      </c>
      <c r="K30" s="122" t="str">
        <f t="shared" si="1"/>
        <v>2014</v>
      </c>
      <c r="L30" s="14">
        <f t="shared" si="8"/>
        <v>4</v>
      </c>
      <c r="M30" s="119" t="str">
        <f t="shared" si="3"/>
        <v>Abril 2014</v>
      </c>
      <c r="N30" s="77">
        <v>42363</v>
      </c>
      <c r="O30" s="28">
        <f t="shared" si="4"/>
        <v>41744</v>
      </c>
      <c r="P30" s="11">
        <v>41745</v>
      </c>
      <c r="Q30" s="25">
        <f t="shared" si="5"/>
        <v>6</v>
      </c>
      <c r="R30" s="34" t="str">
        <f t="shared" si="6"/>
        <v>FUERA DE TIEMPO</v>
      </c>
      <c r="S30" s="56" t="str">
        <f t="shared" si="7"/>
        <v>ANTES DE 10 DIAS</v>
      </c>
      <c r="T30" s="3"/>
    </row>
    <row r="31" spans="1:20" s="42" customFormat="1" ht="30" x14ac:dyDescent="0.25">
      <c r="A31" s="38">
        <v>23</v>
      </c>
      <c r="B31" s="92" t="s">
        <v>105</v>
      </c>
      <c r="C31" s="39" t="s">
        <v>106</v>
      </c>
      <c r="D31" s="47" t="s">
        <v>107</v>
      </c>
      <c r="E31" s="17" t="s">
        <v>108</v>
      </c>
      <c r="F31" s="21" t="s">
        <v>4</v>
      </c>
      <c r="G31" s="40">
        <f t="shared" si="0"/>
        <v>15</v>
      </c>
      <c r="H31" s="21" t="s">
        <v>11</v>
      </c>
      <c r="I31" s="41"/>
      <c r="J31" s="32">
        <v>41739</v>
      </c>
      <c r="K31" s="122" t="str">
        <f t="shared" si="1"/>
        <v>2014</v>
      </c>
      <c r="L31" s="27">
        <f t="shared" si="8"/>
        <v>4</v>
      </c>
      <c r="M31" s="119" t="str">
        <f t="shared" si="3"/>
        <v>Abril 2014</v>
      </c>
      <c r="N31" s="78">
        <v>42369</v>
      </c>
      <c r="O31" s="28">
        <f t="shared" si="4"/>
        <v>41761</v>
      </c>
      <c r="P31" s="41">
        <v>41743</v>
      </c>
      <c r="Q31" s="25">
        <f t="shared" si="5"/>
        <v>2</v>
      </c>
      <c r="R31" s="34" t="str">
        <f t="shared" si="6"/>
        <v>A TIEMPO</v>
      </c>
      <c r="S31" s="56" t="str">
        <f t="shared" si="7"/>
        <v>ANTES DE 10 DIAS</v>
      </c>
      <c r="T31" s="3"/>
    </row>
    <row r="32" spans="1:20" x14ac:dyDescent="0.25">
      <c r="A32" s="9">
        <v>24</v>
      </c>
      <c r="B32" s="46" t="s">
        <v>122</v>
      </c>
      <c r="C32" s="12" t="s">
        <v>123</v>
      </c>
      <c r="D32" s="45" t="s">
        <v>124</v>
      </c>
      <c r="E32" s="12" t="s">
        <v>125</v>
      </c>
      <c r="F32" s="21" t="s">
        <v>10</v>
      </c>
      <c r="G32" s="15">
        <f t="shared" si="0"/>
        <v>5</v>
      </c>
      <c r="H32" s="10" t="s">
        <v>10</v>
      </c>
      <c r="I32" s="11"/>
      <c r="J32" s="32">
        <v>41750</v>
      </c>
      <c r="K32" s="122" t="str">
        <f t="shared" si="1"/>
        <v>2014</v>
      </c>
      <c r="L32" s="14">
        <f t="shared" si="8"/>
        <v>4</v>
      </c>
      <c r="M32" s="119" t="str">
        <f t="shared" si="3"/>
        <v>Abril 2014</v>
      </c>
      <c r="N32" s="77">
        <v>42370</v>
      </c>
      <c r="O32" s="28">
        <f t="shared" si="4"/>
        <v>41757</v>
      </c>
      <c r="P32" s="11">
        <v>41752</v>
      </c>
      <c r="Q32" s="25">
        <f t="shared" si="5"/>
        <v>2</v>
      </c>
      <c r="R32" s="34" t="str">
        <f t="shared" si="6"/>
        <v>A TIEMPO</v>
      </c>
      <c r="S32" s="56" t="str">
        <f t="shared" si="7"/>
        <v/>
      </c>
      <c r="T32" s="3"/>
    </row>
    <row r="33" spans="1:26" x14ac:dyDescent="0.25">
      <c r="A33" s="9">
        <v>25</v>
      </c>
      <c r="B33" s="46" t="s">
        <v>126</v>
      </c>
      <c r="C33" s="12" t="s">
        <v>127</v>
      </c>
      <c r="D33" s="45" t="s">
        <v>128</v>
      </c>
      <c r="E33" s="12" t="s">
        <v>125</v>
      </c>
      <c r="F33" s="21" t="s">
        <v>10</v>
      </c>
      <c r="G33" s="15">
        <f t="shared" si="0"/>
        <v>5</v>
      </c>
      <c r="H33" s="10" t="s">
        <v>10</v>
      </c>
      <c r="I33" s="11"/>
      <c r="J33" s="32">
        <v>41752</v>
      </c>
      <c r="K33" s="122" t="str">
        <f t="shared" si="1"/>
        <v>2014</v>
      </c>
      <c r="L33" s="14">
        <f t="shared" si="8"/>
        <v>4</v>
      </c>
      <c r="M33" s="119" t="str">
        <f t="shared" si="3"/>
        <v>Abril 2014</v>
      </c>
      <c r="N33" s="77">
        <v>42373</v>
      </c>
      <c r="O33" s="28">
        <f t="shared" si="4"/>
        <v>41759</v>
      </c>
      <c r="P33" s="11">
        <v>41753</v>
      </c>
      <c r="Q33" s="25">
        <f t="shared" si="5"/>
        <v>1</v>
      </c>
      <c r="R33" s="34" t="str">
        <f t="shared" si="6"/>
        <v>A TIEMPO</v>
      </c>
      <c r="S33" s="56" t="str">
        <f t="shared" si="7"/>
        <v/>
      </c>
      <c r="T33" s="3"/>
    </row>
    <row r="34" spans="1:26" x14ac:dyDescent="0.25">
      <c r="A34" s="9">
        <v>26</v>
      </c>
      <c r="B34" s="46" t="s">
        <v>129</v>
      </c>
      <c r="C34" s="12" t="s">
        <v>130</v>
      </c>
      <c r="D34" s="45" t="s">
        <v>131</v>
      </c>
      <c r="E34" s="12" t="s">
        <v>132</v>
      </c>
      <c r="F34" s="21" t="s">
        <v>5</v>
      </c>
      <c r="G34" s="15">
        <f t="shared" si="0"/>
        <v>5</v>
      </c>
      <c r="H34" s="10" t="s">
        <v>11</v>
      </c>
      <c r="I34" s="11"/>
      <c r="J34" s="32">
        <v>41757</v>
      </c>
      <c r="K34" s="122" t="str">
        <f t="shared" si="1"/>
        <v>2014</v>
      </c>
      <c r="L34" s="14">
        <f t="shared" si="8"/>
        <v>4</v>
      </c>
      <c r="M34" s="119" t="str">
        <f t="shared" si="3"/>
        <v>Abril 2014</v>
      </c>
      <c r="N34" s="77">
        <v>42390</v>
      </c>
      <c r="O34" s="28">
        <f t="shared" si="4"/>
        <v>41764</v>
      </c>
      <c r="P34" s="11">
        <v>41757</v>
      </c>
      <c r="Q34" s="25">
        <f t="shared" si="5"/>
        <v>0</v>
      </c>
      <c r="R34" s="34" t="str">
        <f t="shared" si="6"/>
        <v>A TIEMPO</v>
      </c>
      <c r="S34" s="56" t="str">
        <f t="shared" si="7"/>
        <v>ANTES DE 10 DIAS</v>
      </c>
      <c r="T34" s="3"/>
    </row>
    <row r="35" spans="1:26" ht="30" x14ac:dyDescent="0.25">
      <c r="A35" s="9">
        <v>27</v>
      </c>
      <c r="B35" s="46" t="s">
        <v>133</v>
      </c>
      <c r="C35" s="12" t="s">
        <v>134</v>
      </c>
      <c r="D35" s="45" t="s">
        <v>135</v>
      </c>
      <c r="E35" s="18" t="s">
        <v>136</v>
      </c>
      <c r="F35" s="21" t="s">
        <v>25</v>
      </c>
      <c r="G35" s="15">
        <f t="shared" si="0"/>
        <v>3</v>
      </c>
      <c r="H35" s="10" t="s">
        <v>25</v>
      </c>
      <c r="I35" s="11"/>
      <c r="J35" s="32">
        <v>41772</v>
      </c>
      <c r="K35" s="122" t="str">
        <f t="shared" si="1"/>
        <v>2014</v>
      </c>
      <c r="L35" s="14">
        <f t="shared" si="8"/>
        <v>5</v>
      </c>
      <c r="M35" s="119" t="str">
        <f t="shared" si="3"/>
        <v>Mayo 2014</v>
      </c>
      <c r="N35" s="77">
        <v>42394</v>
      </c>
      <c r="O35" s="28">
        <f t="shared" si="4"/>
        <v>41775</v>
      </c>
      <c r="P35" s="11">
        <v>41772</v>
      </c>
      <c r="Q35" s="25">
        <f t="shared" si="5"/>
        <v>0</v>
      </c>
      <c r="R35" s="34" t="str">
        <f t="shared" si="6"/>
        <v>A TIEMPO</v>
      </c>
      <c r="S35" s="56" t="str">
        <f t="shared" si="7"/>
        <v/>
      </c>
      <c r="T35" s="3"/>
    </row>
    <row r="36" spans="1:26" ht="30" x14ac:dyDescent="0.25">
      <c r="A36" s="9">
        <v>28</v>
      </c>
      <c r="B36" s="46" t="s">
        <v>137</v>
      </c>
      <c r="C36" s="12" t="s">
        <v>138</v>
      </c>
      <c r="D36" s="45" t="s">
        <v>139</v>
      </c>
      <c r="E36" s="18" t="s">
        <v>140</v>
      </c>
      <c r="F36" s="21" t="s">
        <v>4</v>
      </c>
      <c r="G36" s="15">
        <f t="shared" si="0"/>
        <v>15</v>
      </c>
      <c r="H36" s="10" t="s">
        <v>11</v>
      </c>
      <c r="I36" s="11"/>
      <c r="J36" s="32">
        <v>41778</v>
      </c>
      <c r="K36" s="122" t="str">
        <f t="shared" si="1"/>
        <v>2014</v>
      </c>
      <c r="L36" s="14">
        <f t="shared" si="8"/>
        <v>5</v>
      </c>
      <c r="M36" s="119" t="str">
        <f t="shared" si="3"/>
        <v>Mayo 2014</v>
      </c>
      <c r="N36" s="77"/>
      <c r="O36" s="28">
        <f t="shared" si="4"/>
        <v>41799</v>
      </c>
      <c r="P36" s="11">
        <v>41782</v>
      </c>
      <c r="Q36" s="25">
        <f t="shared" si="5"/>
        <v>4</v>
      </c>
      <c r="R36" s="34" t="str">
        <f t="shared" si="6"/>
        <v>A TIEMPO</v>
      </c>
      <c r="S36" s="56" t="str">
        <f t="shared" si="7"/>
        <v>ANTES DE 10 DIAS</v>
      </c>
      <c r="T36" s="3"/>
    </row>
    <row r="37" spans="1:26" x14ac:dyDescent="0.25">
      <c r="A37" s="9">
        <v>29</v>
      </c>
      <c r="B37" s="46" t="s">
        <v>141</v>
      </c>
      <c r="C37" s="12" t="s">
        <v>142</v>
      </c>
      <c r="D37" s="45" t="s">
        <v>143</v>
      </c>
      <c r="E37" s="18" t="s">
        <v>144</v>
      </c>
      <c r="F37" s="21" t="s">
        <v>5</v>
      </c>
      <c r="G37" s="15">
        <f t="shared" si="0"/>
        <v>5</v>
      </c>
      <c r="H37" s="10" t="s">
        <v>11</v>
      </c>
      <c r="I37" s="11"/>
      <c r="J37" s="32">
        <v>41786</v>
      </c>
      <c r="K37" s="122" t="str">
        <f t="shared" si="1"/>
        <v>2014</v>
      </c>
      <c r="L37" s="14">
        <f t="shared" si="8"/>
        <v>5</v>
      </c>
      <c r="M37" s="119" t="str">
        <f t="shared" si="3"/>
        <v>Mayo 2014</v>
      </c>
      <c r="N37" s="77"/>
      <c r="O37" s="28">
        <f t="shared" si="4"/>
        <v>41793</v>
      </c>
      <c r="P37" s="11">
        <v>41786</v>
      </c>
      <c r="Q37" s="25">
        <f t="shared" si="5"/>
        <v>0</v>
      </c>
      <c r="R37" s="34" t="str">
        <f t="shared" si="6"/>
        <v>A TIEMPO</v>
      </c>
      <c r="S37" s="56" t="str">
        <f t="shared" si="7"/>
        <v>ANTES DE 10 DIAS</v>
      </c>
      <c r="T37" s="3"/>
    </row>
    <row r="38" spans="1:26" ht="30" x14ac:dyDescent="0.25">
      <c r="A38" s="9">
        <v>30</v>
      </c>
      <c r="B38" s="46" t="s">
        <v>145</v>
      </c>
      <c r="C38" s="12" t="s">
        <v>146</v>
      </c>
      <c r="D38" s="45" t="s">
        <v>147</v>
      </c>
      <c r="E38" s="18" t="s">
        <v>148</v>
      </c>
      <c r="F38" s="21" t="s">
        <v>6</v>
      </c>
      <c r="G38" s="15">
        <f t="shared" si="0"/>
        <v>2</v>
      </c>
      <c r="H38" s="10" t="s">
        <v>11</v>
      </c>
      <c r="I38" s="11"/>
      <c r="J38" s="32">
        <v>41799</v>
      </c>
      <c r="K38" s="122" t="str">
        <f t="shared" si="1"/>
        <v>2014</v>
      </c>
      <c r="L38" s="14">
        <f t="shared" si="8"/>
        <v>6</v>
      </c>
      <c r="M38" s="119" t="str">
        <f t="shared" si="3"/>
        <v>Junio 2014</v>
      </c>
      <c r="N38" s="77"/>
      <c r="O38" s="28">
        <f t="shared" si="4"/>
        <v>41801</v>
      </c>
      <c r="P38" s="11">
        <v>41800</v>
      </c>
      <c r="Q38" s="25">
        <f t="shared" si="5"/>
        <v>1</v>
      </c>
      <c r="R38" s="34" t="str">
        <f t="shared" si="6"/>
        <v>A TIEMPO</v>
      </c>
      <c r="S38" s="56" t="str">
        <f t="shared" si="7"/>
        <v>ANTES DE 10 DIAS</v>
      </c>
      <c r="T38" s="3"/>
    </row>
    <row r="39" spans="1:26" ht="45" x14ac:dyDescent="0.25">
      <c r="A39" s="9">
        <v>31</v>
      </c>
      <c r="B39" s="46" t="s">
        <v>149</v>
      </c>
      <c r="C39" s="12" t="s">
        <v>150</v>
      </c>
      <c r="D39" s="45" t="s">
        <v>151</v>
      </c>
      <c r="E39" s="18" t="s">
        <v>152</v>
      </c>
      <c r="F39" s="21" t="s">
        <v>6</v>
      </c>
      <c r="G39" s="15">
        <f t="shared" si="0"/>
        <v>2</v>
      </c>
      <c r="H39" s="10" t="s">
        <v>11</v>
      </c>
      <c r="I39" s="11"/>
      <c r="J39" s="32">
        <v>41813</v>
      </c>
      <c r="K39" s="122" t="str">
        <f t="shared" si="1"/>
        <v>2014</v>
      </c>
      <c r="L39" s="14">
        <f t="shared" si="8"/>
        <v>6</v>
      </c>
      <c r="M39" s="119" t="str">
        <f t="shared" si="3"/>
        <v>Junio 2014</v>
      </c>
      <c r="N39" s="77"/>
      <c r="O39" s="28">
        <f t="shared" si="4"/>
        <v>41815</v>
      </c>
      <c r="P39" s="11">
        <v>41815</v>
      </c>
      <c r="Q39" s="25">
        <f t="shared" si="5"/>
        <v>2</v>
      </c>
      <c r="R39" s="34" t="str">
        <f t="shared" si="6"/>
        <v>A TIEMPO</v>
      </c>
      <c r="S39" s="56" t="str">
        <f t="shared" si="7"/>
        <v>ANTES DE 10 DIAS</v>
      </c>
      <c r="T39" s="3"/>
    </row>
    <row r="40" spans="1:26" x14ac:dyDescent="0.25">
      <c r="A40" s="9">
        <v>32</v>
      </c>
      <c r="B40" s="46" t="s">
        <v>153</v>
      </c>
      <c r="C40" s="12" t="s">
        <v>154</v>
      </c>
      <c r="D40" s="45" t="s">
        <v>155</v>
      </c>
      <c r="E40" s="12" t="s">
        <v>156</v>
      </c>
      <c r="F40" s="21" t="s">
        <v>5</v>
      </c>
      <c r="G40" s="15">
        <f t="shared" si="0"/>
        <v>5</v>
      </c>
      <c r="H40" s="10" t="s">
        <v>11</v>
      </c>
      <c r="I40" s="11"/>
      <c r="J40" s="32">
        <v>41817</v>
      </c>
      <c r="K40" s="122" t="str">
        <f t="shared" si="1"/>
        <v>2014</v>
      </c>
      <c r="L40" s="14">
        <f t="shared" si="8"/>
        <v>6</v>
      </c>
      <c r="M40" s="119" t="str">
        <f t="shared" si="3"/>
        <v>Junio 2014</v>
      </c>
      <c r="N40" s="77"/>
      <c r="O40" s="28">
        <f t="shared" si="4"/>
        <v>41824</v>
      </c>
      <c r="P40" s="11">
        <v>41817</v>
      </c>
      <c r="Q40" s="25">
        <f t="shared" si="5"/>
        <v>0</v>
      </c>
      <c r="R40" s="34" t="str">
        <f t="shared" si="6"/>
        <v>A TIEMPO</v>
      </c>
      <c r="S40" s="56" t="str">
        <f t="shared" si="7"/>
        <v>ANTES DE 10 DIAS</v>
      </c>
      <c r="T40" s="3"/>
    </row>
    <row r="41" spans="1:26" ht="30" x14ac:dyDescent="0.25">
      <c r="A41" s="9">
        <v>33</v>
      </c>
      <c r="B41" s="46" t="s">
        <v>204</v>
      </c>
      <c r="C41" s="12" t="s">
        <v>205</v>
      </c>
      <c r="D41" s="45" t="s">
        <v>206</v>
      </c>
      <c r="E41" s="20" t="s">
        <v>207</v>
      </c>
      <c r="F41" s="21" t="s">
        <v>5</v>
      </c>
      <c r="G41" s="15">
        <f>IFERROR(+VLOOKUP(F41,Tiempo2,2,FALSE),"")</f>
        <v>5</v>
      </c>
      <c r="H41" s="10" t="s">
        <v>11</v>
      </c>
      <c r="I41" s="11"/>
      <c r="J41" s="32">
        <v>41848</v>
      </c>
      <c r="K41" s="122" t="str">
        <f t="shared" si="1"/>
        <v>2014</v>
      </c>
      <c r="L41" s="14">
        <f t="shared" si="8"/>
        <v>7</v>
      </c>
      <c r="M41" s="119" t="str">
        <f t="shared" ref="M41:M72" si="9">+IFERROR((VLOOKUP(L41,Meses,2,FALSE))&amp;" "&amp;TEXT(J41,"YYYY"),"")</f>
        <v>Julio 2014</v>
      </c>
      <c r="N41" s="77"/>
      <c r="O41" s="28">
        <f t="shared" si="4"/>
        <v>41855</v>
      </c>
      <c r="P41" s="11">
        <v>41852</v>
      </c>
      <c r="Q41" s="25">
        <f t="shared" si="5"/>
        <v>4</v>
      </c>
      <c r="R41" s="34" t="str">
        <f t="shared" si="6"/>
        <v>A TIEMPO</v>
      </c>
      <c r="S41" s="56" t="str">
        <f t="shared" si="7"/>
        <v>ANTES DE 10 DIAS</v>
      </c>
      <c r="T41" s="3"/>
      <c r="V41" s="23"/>
      <c r="W41" s="23"/>
      <c r="X41" s="23"/>
      <c r="Y41" s="23"/>
      <c r="Z41" s="23"/>
    </row>
    <row r="42" spans="1:26" x14ac:dyDescent="0.25">
      <c r="A42" s="9">
        <v>34</v>
      </c>
      <c r="B42" s="46" t="s">
        <v>208</v>
      </c>
      <c r="C42" s="12"/>
      <c r="D42" s="45" t="s">
        <v>209</v>
      </c>
      <c r="E42" s="20" t="s">
        <v>210</v>
      </c>
      <c r="F42" s="21" t="s">
        <v>5</v>
      </c>
      <c r="G42" s="15">
        <f t="shared" si="0"/>
        <v>5</v>
      </c>
      <c r="H42" s="10" t="s">
        <v>11</v>
      </c>
      <c r="I42" s="11"/>
      <c r="J42" s="32">
        <v>41848</v>
      </c>
      <c r="K42" s="122" t="str">
        <f t="shared" si="1"/>
        <v>2014</v>
      </c>
      <c r="L42" s="14">
        <f t="shared" si="8"/>
        <v>7</v>
      </c>
      <c r="M42" s="119" t="str">
        <f t="shared" si="9"/>
        <v>Julio 2014</v>
      </c>
      <c r="N42" s="77"/>
      <c r="O42" s="28">
        <f t="shared" si="4"/>
        <v>41855</v>
      </c>
      <c r="P42" s="11">
        <v>41852</v>
      </c>
      <c r="Q42" s="25">
        <f t="shared" si="5"/>
        <v>4</v>
      </c>
      <c r="R42" s="34" t="str">
        <f t="shared" si="6"/>
        <v>A TIEMPO</v>
      </c>
      <c r="S42" s="56" t="str">
        <f t="shared" si="7"/>
        <v>ANTES DE 10 DIAS</v>
      </c>
      <c r="T42" s="3"/>
      <c r="V42" s="23"/>
      <c r="W42" s="23"/>
      <c r="X42" s="23"/>
      <c r="Y42" s="23"/>
      <c r="Z42" s="23"/>
    </row>
    <row r="43" spans="1:26" x14ac:dyDescent="0.25">
      <c r="A43" s="9">
        <v>35</v>
      </c>
      <c r="B43" s="46" t="s">
        <v>214</v>
      </c>
      <c r="C43" s="12" t="s">
        <v>215</v>
      </c>
      <c r="D43" s="113" t="s">
        <v>216</v>
      </c>
      <c r="E43" s="12" t="s">
        <v>217</v>
      </c>
      <c r="F43" s="21" t="s">
        <v>5</v>
      </c>
      <c r="G43" s="15">
        <f t="shared" si="0"/>
        <v>5</v>
      </c>
      <c r="H43" s="10" t="s">
        <v>11</v>
      </c>
      <c r="I43" s="11"/>
      <c r="J43" s="32">
        <v>41864</v>
      </c>
      <c r="K43" s="122" t="str">
        <f t="shared" si="1"/>
        <v>2014</v>
      </c>
      <c r="L43" s="14">
        <f t="shared" si="8"/>
        <v>8</v>
      </c>
      <c r="M43" s="119" t="str">
        <f t="shared" si="9"/>
        <v>Agosto 2014</v>
      </c>
      <c r="N43" s="77"/>
      <c r="O43" s="28">
        <f t="shared" si="4"/>
        <v>41871</v>
      </c>
      <c r="P43" s="11">
        <v>41865</v>
      </c>
      <c r="Q43" s="25">
        <f t="shared" si="5"/>
        <v>1</v>
      </c>
      <c r="R43" s="34" t="str">
        <f t="shared" si="6"/>
        <v>A TIEMPO</v>
      </c>
      <c r="S43" s="56" t="str">
        <f t="shared" si="7"/>
        <v>ANTES DE 10 DIAS</v>
      </c>
      <c r="T43" s="3"/>
      <c r="V43" s="23"/>
      <c r="W43" s="23"/>
      <c r="X43" s="23"/>
      <c r="Y43" s="23"/>
      <c r="Z43" s="23"/>
    </row>
    <row r="44" spans="1:26" x14ac:dyDescent="0.25">
      <c r="A44" s="9">
        <v>36</v>
      </c>
      <c r="B44" s="46" t="s">
        <v>219</v>
      </c>
      <c r="C44" s="12" t="s">
        <v>220</v>
      </c>
      <c r="D44" s="45" t="s">
        <v>221</v>
      </c>
      <c r="E44" s="12" t="s">
        <v>222</v>
      </c>
      <c r="F44" s="21" t="s">
        <v>25</v>
      </c>
      <c r="G44" s="15">
        <f t="shared" si="0"/>
        <v>3</v>
      </c>
      <c r="H44" s="10" t="s">
        <v>11</v>
      </c>
      <c r="I44" s="11"/>
      <c r="J44" s="32">
        <v>41865</v>
      </c>
      <c r="K44" s="122" t="str">
        <f t="shared" si="1"/>
        <v>2014</v>
      </c>
      <c r="L44" s="14">
        <f t="shared" si="8"/>
        <v>8</v>
      </c>
      <c r="M44" s="119" t="str">
        <f t="shared" si="9"/>
        <v>Agosto 2014</v>
      </c>
      <c r="N44" s="77"/>
      <c r="O44" s="28">
        <f t="shared" si="4"/>
        <v>41870</v>
      </c>
      <c r="P44" s="11">
        <v>41869</v>
      </c>
      <c r="Q44" s="25">
        <f t="shared" si="5"/>
        <v>2</v>
      </c>
      <c r="R44" s="34" t="str">
        <f t="shared" si="6"/>
        <v>A TIEMPO</v>
      </c>
      <c r="S44" s="56" t="str">
        <f t="shared" si="7"/>
        <v>ANTES DE 10 DIAS</v>
      </c>
      <c r="T44" s="3"/>
      <c r="V44" s="23"/>
      <c r="W44" s="23"/>
      <c r="X44" s="23"/>
      <c r="Y44" s="23"/>
      <c r="Z44" s="23"/>
    </row>
    <row r="45" spans="1:26" ht="30" x14ac:dyDescent="0.25">
      <c r="A45" s="9">
        <v>37</v>
      </c>
      <c r="B45" s="46" t="s">
        <v>223</v>
      </c>
      <c r="C45" s="12" t="s">
        <v>224</v>
      </c>
      <c r="D45" s="45" t="s">
        <v>225</v>
      </c>
      <c r="E45" s="20" t="s">
        <v>226</v>
      </c>
      <c r="F45" s="21" t="s">
        <v>10</v>
      </c>
      <c r="G45" s="15">
        <f t="shared" si="0"/>
        <v>5</v>
      </c>
      <c r="H45" s="10" t="s">
        <v>10</v>
      </c>
      <c r="I45" s="11"/>
      <c r="J45" s="32">
        <v>41870</v>
      </c>
      <c r="K45" s="122" t="str">
        <f t="shared" si="1"/>
        <v>2014</v>
      </c>
      <c r="L45" s="14">
        <f t="shared" si="8"/>
        <v>8</v>
      </c>
      <c r="M45" s="119" t="str">
        <f t="shared" si="9"/>
        <v>Agosto 2014</v>
      </c>
      <c r="N45" s="77"/>
      <c r="O45" s="28">
        <f t="shared" si="4"/>
        <v>41877</v>
      </c>
      <c r="P45" s="11">
        <v>41872</v>
      </c>
      <c r="Q45" s="25">
        <f t="shared" si="5"/>
        <v>2</v>
      </c>
      <c r="R45" s="34" t="str">
        <f t="shared" si="6"/>
        <v>A TIEMPO</v>
      </c>
      <c r="S45" s="56" t="str">
        <f t="shared" si="7"/>
        <v/>
      </c>
      <c r="T45" s="3"/>
      <c r="V45" s="23"/>
      <c r="W45" s="23"/>
      <c r="X45" s="23"/>
      <c r="Y45" s="23"/>
      <c r="Z45" s="23"/>
    </row>
    <row r="46" spans="1:26" x14ac:dyDescent="0.25">
      <c r="A46" s="9">
        <v>38</v>
      </c>
      <c r="B46" s="46" t="s">
        <v>227</v>
      </c>
      <c r="C46" s="12" t="s">
        <v>228</v>
      </c>
      <c r="D46" s="45" t="s">
        <v>229</v>
      </c>
      <c r="E46" s="12" t="s">
        <v>230</v>
      </c>
      <c r="F46" s="21" t="s">
        <v>6</v>
      </c>
      <c r="G46" s="15">
        <f t="shared" si="0"/>
        <v>2</v>
      </c>
      <c r="H46" s="10" t="s">
        <v>11</v>
      </c>
      <c r="I46" s="11"/>
      <c r="J46" s="32">
        <v>41876</v>
      </c>
      <c r="K46" s="122" t="str">
        <f t="shared" si="1"/>
        <v>2014</v>
      </c>
      <c r="L46" s="14">
        <f t="shared" si="8"/>
        <v>8</v>
      </c>
      <c r="M46" s="119" t="str">
        <f t="shared" si="9"/>
        <v>Agosto 2014</v>
      </c>
      <c r="N46" s="77"/>
      <c r="O46" s="28">
        <f t="shared" si="4"/>
        <v>41878</v>
      </c>
      <c r="P46" s="11">
        <v>41876</v>
      </c>
      <c r="Q46" s="25">
        <f t="shared" si="5"/>
        <v>0</v>
      </c>
      <c r="R46" s="34" t="str">
        <f t="shared" si="6"/>
        <v>A TIEMPO</v>
      </c>
      <c r="S46" s="56" t="str">
        <f t="shared" si="7"/>
        <v>ANTES DE 10 DIAS</v>
      </c>
      <c r="T46" s="3"/>
      <c r="V46" s="23"/>
      <c r="W46" s="23"/>
      <c r="X46" s="23"/>
      <c r="Y46" s="23"/>
      <c r="Z46" s="23"/>
    </row>
    <row r="47" spans="1:26" x14ac:dyDescent="0.25">
      <c r="A47" s="9">
        <v>39</v>
      </c>
      <c r="B47" s="46" t="s">
        <v>234</v>
      </c>
      <c r="C47" s="12" t="s">
        <v>231</v>
      </c>
      <c r="D47" s="45" t="s">
        <v>232</v>
      </c>
      <c r="E47" s="12" t="s">
        <v>233</v>
      </c>
      <c r="F47" s="21" t="s">
        <v>6</v>
      </c>
      <c r="G47" s="15">
        <f t="shared" si="0"/>
        <v>2</v>
      </c>
      <c r="H47" s="10" t="s">
        <v>11</v>
      </c>
      <c r="I47" s="11"/>
      <c r="J47" s="32">
        <v>41879</v>
      </c>
      <c r="K47" s="122" t="str">
        <f t="shared" si="1"/>
        <v>2014</v>
      </c>
      <c r="L47" s="14">
        <f t="shared" si="8"/>
        <v>8</v>
      </c>
      <c r="M47" s="119" t="str">
        <f t="shared" si="9"/>
        <v>Agosto 2014</v>
      </c>
      <c r="N47" s="77"/>
      <c r="O47" s="28">
        <f t="shared" si="4"/>
        <v>41883</v>
      </c>
      <c r="P47" s="11">
        <v>41880</v>
      </c>
      <c r="Q47" s="25">
        <f t="shared" si="5"/>
        <v>1</v>
      </c>
      <c r="R47" s="34" t="str">
        <f t="shared" si="6"/>
        <v>A TIEMPO</v>
      </c>
      <c r="S47" s="56" t="str">
        <f t="shared" si="7"/>
        <v>ANTES DE 10 DIAS</v>
      </c>
      <c r="T47" s="3"/>
      <c r="V47" s="23"/>
      <c r="W47" s="23"/>
      <c r="X47" s="23"/>
      <c r="Y47" s="23"/>
      <c r="Z47" s="23"/>
    </row>
    <row r="48" spans="1:26" x14ac:dyDescent="0.25">
      <c r="A48" s="9">
        <v>40</v>
      </c>
      <c r="B48" s="46" t="s">
        <v>235</v>
      </c>
      <c r="C48" s="12" t="s">
        <v>236</v>
      </c>
      <c r="D48" s="45" t="s">
        <v>237</v>
      </c>
      <c r="E48" s="12" t="s">
        <v>238</v>
      </c>
      <c r="F48" s="21" t="s">
        <v>6</v>
      </c>
      <c r="G48" s="15">
        <f t="shared" si="0"/>
        <v>2</v>
      </c>
      <c r="H48" s="10" t="s">
        <v>11</v>
      </c>
      <c r="I48" s="11"/>
      <c r="J48" s="32">
        <v>41883</v>
      </c>
      <c r="K48" s="122" t="str">
        <f t="shared" si="1"/>
        <v>2014</v>
      </c>
      <c r="L48" s="14">
        <f t="shared" si="8"/>
        <v>9</v>
      </c>
      <c r="M48" s="119" t="str">
        <f t="shared" si="9"/>
        <v>Septiembre 2014</v>
      </c>
      <c r="N48" s="77"/>
      <c r="O48" s="28">
        <f t="shared" si="4"/>
        <v>41885</v>
      </c>
      <c r="P48" s="11">
        <v>41884</v>
      </c>
      <c r="Q48" s="25">
        <f t="shared" si="5"/>
        <v>1</v>
      </c>
      <c r="R48" s="34" t="str">
        <f t="shared" si="6"/>
        <v>A TIEMPO</v>
      </c>
      <c r="S48" s="56" t="str">
        <f t="shared" si="7"/>
        <v>ANTES DE 10 DIAS</v>
      </c>
      <c r="T48" s="3"/>
      <c r="V48" s="23"/>
      <c r="W48" s="23"/>
      <c r="X48" s="23"/>
      <c r="Y48" s="23"/>
      <c r="Z48" s="23"/>
    </row>
    <row r="49" spans="1:20" x14ac:dyDescent="0.25">
      <c r="A49" s="9">
        <v>41</v>
      </c>
      <c r="B49" s="46" t="s">
        <v>235</v>
      </c>
      <c r="C49" s="12" t="s">
        <v>236</v>
      </c>
      <c r="D49" s="45" t="s">
        <v>237</v>
      </c>
      <c r="E49" s="12" t="s">
        <v>239</v>
      </c>
      <c r="F49" s="21" t="s">
        <v>25</v>
      </c>
      <c r="G49" s="15">
        <f t="shared" si="0"/>
        <v>3</v>
      </c>
      <c r="H49" s="10" t="s">
        <v>25</v>
      </c>
      <c r="I49" s="11"/>
      <c r="J49" s="32">
        <v>41883</v>
      </c>
      <c r="K49" s="122" t="str">
        <f t="shared" si="1"/>
        <v>2014</v>
      </c>
      <c r="L49" s="14">
        <f t="shared" si="8"/>
        <v>9</v>
      </c>
      <c r="M49" s="119" t="str">
        <f t="shared" si="9"/>
        <v>Septiembre 2014</v>
      </c>
      <c r="N49" s="77"/>
      <c r="O49" s="28">
        <f t="shared" si="4"/>
        <v>41886</v>
      </c>
      <c r="P49" s="11">
        <v>41884</v>
      </c>
      <c r="Q49" s="25">
        <f t="shared" si="5"/>
        <v>1</v>
      </c>
      <c r="R49" s="34" t="str">
        <f t="shared" si="6"/>
        <v>A TIEMPO</v>
      </c>
      <c r="S49" s="56" t="str">
        <f t="shared" si="7"/>
        <v/>
      </c>
      <c r="T49" s="3"/>
    </row>
    <row r="50" spans="1:20" x14ac:dyDescent="0.25">
      <c r="A50" s="9">
        <v>42</v>
      </c>
      <c r="B50" s="46" t="s">
        <v>234</v>
      </c>
      <c r="C50" s="12" t="s">
        <v>231</v>
      </c>
      <c r="D50" s="45" t="s">
        <v>232</v>
      </c>
      <c r="E50" s="12" t="s">
        <v>241</v>
      </c>
      <c r="F50" s="21" t="s">
        <v>6</v>
      </c>
      <c r="G50" s="15">
        <f t="shared" si="0"/>
        <v>2</v>
      </c>
      <c r="H50" s="10" t="s">
        <v>11</v>
      </c>
      <c r="I50" s="11"/>
      <c r="J50" s="32">
        <v>41901</v>
      </c>
      <c r="K50" s="122" t="str">
        <f t="shared" si="1"/>
        <v>2014</v>
      </c>
      <c r="L50" s="14">
        <f t="shared" si="8"/>
        <v>9</v>
      </c>
      <c r="M50" s="119" t="str">
        <f t="shared" si="9"/>
        <v>Septiembre 2014</v>
      </c>
      <c r="N50" s="77"/>
      <c r="O50" s="28">
        <f t="shared" si="4"/>
        <v>41905</v>
      </c>
      <c r="P50" s="11">
        <v>41901</v>
      </c>
      <c r="Q50" s="25">
        <f t="shared" si="5"/>
        <v>0</v>
      </c>
      <c r="R50" s="34" t="str">
        <f t="shared" si="6"/>
        <v>A TIEMPO</v>
      </c>
      <c r="S50" s="56" t="str">
        <f t="shared" si="7"/>
        <v>ANTES DE 10 DIAS</v>
      </c>
      <c r="T50" s="3"/>
    </row>
    <row r="51" spans="1:20" ht="30" x14ac:dyDescent="0.25">
      <c r="A51" s="9">
        <v>43</v>
      </c>
      <c r="B51" s="46" t="s">
        <v>234</v>
      </c>
      <c r="C51" s="12" t="s">
        <v>231</v>
      </c>
      <c r="D51" s="45" t="s">
        <v>232</v>
      </c>
      <c r="E51" s="20" t="s">
        <v>242</v>
      </c>
      <c r="F51" s="21" t="s">
        <v>25</v>
      </c>
      <c r="G51" s="15">
        <f t="shared" si="0"/>
        <v>3</v>
      </c>
      <c r="H51" s="10" t="s">
        <v>11</v>
      </c>
      <c r="I51" s="11"/>
      <c r="J51" s="32">
        <v>41904</v>
      </c>
      <c r="K51" s="122" t="str">
        <f t="shared" si="1"/>
        <v>2014</v>
      </c>
      <c r="L51" s="14">
        <f t="shared" si="8"/>
        <v>9</v>
      </c>
      <c r="M51" s="119" t="str">
        <f t="shared" si="9"/>
        <v>Septiembre 2014</v>
      </c>
      <c r="N51" s="77"/>
      <c r="O51" s="28">
        <f t="shared" si="4"/>
        <v>41908</v>
      </c>
      <c r="P51" s="11">
        <v>41904</v>
      </c>
      <c r="Q51" s="25">
        <f t="shared" si="5"/>
        <v>0</v>
      </c>
      <c r="R51" s="34" t="str">
        <f t="shared" si="6"/>
        <v>A TIEMPO</v>
      </c>
      <c r="S51" s="56" t="str">
        <f t="shared" si="7"/>
        <v>ANTES DE 10 DIAS</v>
      </c>
      <c r="T51" s="3"/>
    </row>
    <row r="52" spans="1:20" x14ac:dyDescent="0.25">
      <c r="A52" s="9">
        <v>44</v>
      </c>
      <c r="B52" s="46" t="s">
        <v>243</v>
      </c>
      <c r="C52" s="12" t="s">
        <v>244</v>
      </c>
      <c r="D52" s="45" t="s">
        <v>245</v>
      </c>
      <c r="E52" s="12" t="s">
        <v>246</v>
      </c>
      <c r="F52" s="21" t="s">
        <v>6</v>
      </c>
      <c r="G52" s="15">
        <f t="shared" si="0"/>
        <v>2</v>
      </c>
      <c r="H52" s="10" t="s">
        <v>11</v>
      </c>
      <c r="I52" s="11"/>
      <c r="J52" s="32">
        <v>41912</v>
      </c>
      <c r="K52" s="122" t="str">
        <f t="shared" si="1"/>
        <v>2014</v>
      </c>
      <c r="L52" s="14">
        <f t="shared" si="8"/>
        <v>9</v>
      </c>
      <c r="M52" s="119" t="str">
        <f t="shared" si="9"/>
        <v>Septiembre 2014</v>
      </c>
      <c r="N52" s="77"/>
      <c r="O52" s="28">
        <f t="shared" si="4"/>
        <v>41914</v>
      </c>
      <c r="P52" s="11">
        <v>41913</v>
      </c>
      <c r="Q52" s="25">
        <f t="shared" si="5"/>
        <v>1</v>
      </c>
      <c r="R52" s="34" t="str">
        <f t="shared" si="6"/>
        <v>A TIEMPO</v>
      </c>
      <c r="S52" s="56" t="str">
        <f t="shared" si="7"/>
        <v>ANTES DE 10 DIAS</v>
      </c>
      <c r="T52" s="3"/>
    </row>
    <row r="53" spans="1:20" ht="30" x14ac:dyDescent="0.25">
      <c r="A53" s="9">
        <v>45</v>
      </c>
      <c r="B53" s="46" t="s">
        <v>247</v>
      </c>
      <c r="C53" s="12" t="s">
        <v>248</v>
      </c>
      <c r="D53" s="45" t="s">
        <v>249</v>
      </c>
      <c r="E53" s="20" t="s">
        <v>250</v>
      </c>
      <c r="F53" s="21" t="s">
        <v>5</v>
      </c>
      <c r="G53" s="15">
        <f t="shared" si="0"/>
        <v>5</v>
      </c>
      <c r="H53" s="10" t="s">
        <v>11</v>
      </c>
      <c r="I53" s="11"/>
      <c r="J53" s="32">
        <v>41912</v>
      </c>
      <c r="K53" s="122" t="str">
        <f t="shared" si="1"/>
        <v>2014</v>
      </c>
      <c r="L53" s="14">
        <f t="shared" si="8"/>
        <v>9</v>
      </c>
      <c r="M53" s="119" t="str">
        <f t="shared" si="9"/>
        <v>Septiembre 2014</v>
      </c>
      <c r="N53" s="77"/>
      <c r="O53" s="28">
        <f t="shared" si="4"/>
        <v>41919</v>
      </c>
      <c r="P53" s="11">
        <v>41913</v>
      </c>
      <c r="Q53" s="25">
        <f t="shared" si="5"/>
        <v>1</v>
      </c>
      <c r="R53" s="34" t="str">
        <f t="shared" si="6"/>
        <v>A TIEMPO</v>
      </c>
      <c r="S53" s="56" t="str">
        <f t="shared" si="7"/>
        <v>ANTES DE 10 DIAS</v>
      </c>
      <c r="T53" s="3"/>
    </row>
    <row r="54" spans="1:20" ht="30" x14ac:dyDescent="0.25">
      <c r="A54" s="9">
        <v>46</v>
      </c>
      <c r="B54" s="46" t="s">
        <v>251</v>
      </c>
      <c r="C54" s="12" t="s">
        <v>252</v>
      </c>
      <c r="D54" s="45" t="s">
        <v>253</v>
      </c>
      <c r="E54" s="20" t="s">
        <v>250</v>
      </c>
      <c r="F54" s="21" t="s">
        <v>5</v>
      </c>
      <c r="G54" s="15">
        <f t="shared" si="0"/>
        <v>5</v>
      </c>
      <c r="H54" s="10" t="s">
        <v>11</v>
      </c>
      <c r="I54" s="11"/>
      <c r="J54" s="32">
        <v>41912</v>
      </c>
      <c r="K54" s="122" t="str">
        <f t="shared" si="1"/>
        <v>2014</v>
      </c>
      <c r="L54" s="14">
        <f t="shared" si="8"/>
        <v>9</v>
      </c>
      <c r="M54" s="119" t="str">
        <f t="shared" si="9"/>
        <v>Septiembre 2014</v>
      </c>
      <c r="N54" s="77"/>
      <c r="O54" s="28">
        <f t="shared" si="4"/>
        <v>41919</v>
      </c>
      <c r="P54" s="11">
        <v>41912</v>
      </c>
      <c r="Q54" s="25">
        <f t="shared" si="5"/>
        <v>0</v>
      </c>
      <c r="R54" s="34" t="str">
        <f t="shared" si="6"/>
        <v>A TIEMPO</v>
      </c>
      <c r="S54" s="56" t="str">
        <f t="shared" si="7"/>
        <v>ANTES DE 10 DIAS</v>
      </c>
      <c r="T54" s="3"/>
    </row>
    <row r="55" spans="1:20" ht="30" x14ac:dyDescent="0.25">
      <c r="A55" s="9">
        <v>47</v>
      </c>
      <c r="B55" s="46" t="s">
        <v>254</v>
      </c>
      <c r="C55" s="12" t="s">
        <v>255</v>
      </c>
      <c r="D55" s="45" t="s">
        <v>256</v>
      </c>
      <c r="E55" s="20" t="s">
        <v>257</v>
      </c>
      <c r="F55" s="21" t="s">
        <v>4</v>
      </c>
      <c r="G55" s="15">
        <f t="shared" si="0"/>
        <v>15</v>
      </c>
      <c r="H55" s="10" t="s">
        <v>11</v>
      </c>
      <c r="I55" s="11"/>
      <c r="J55" s="32">
        <v>41915</v>
      </c>
      <c r="K55" s="122" t="str">
        <f t="shared" si="1"/>
        <v>2014</v>
      </c>
      <c r="L55" s="14">
        <f t="shared" si="8"/>
        <v>10</v>
      </c>
      <c r="M55" s="119" t="str">
        <f t="shared" si="9"/>
        <v>Octubre 2014</v>
      </c>
      <c r="N55" s="77"/>
      <c r="O55" s="28">
        <f t="shared" si="4"/>
        <v>41936</v>
      </c>
      <c r="P55" s="11">
        <v>41919</v>
      </c>
      <c r="Q55" s="25">
        <f t="shared" si="5"/>
        <v>2</v>
      </c>
      <c r="R55" s="34" t="str">
        <f t="shared" si="6"/>
        <v>A TIEMPO</v>
      </c>
      <c r="S55" s="56" t="str">
        <f t="shared" si="7"/>
        <v>ANTES DE 10 DIAS</v>
      </c>
      <c r="T55" s="3"/>
    </row>
    <row r="56" spans="1:20" ht="30" x14ac:dyDescent="0.25">
      <c r="A56" s="9">
        <v>48</v>
      </c>
      <c r="B56" s="46" t="s">
        <v>259</v>
      </c>
      <c r="C56" s="12" t="s">
        <v>260</v>
      </c>
      <c r="D56" s="45" t="s">
        <v>261</v>
      </c>
      <c r="E56" s="20" t="s">
        <v>262</v>
      </c>
      <c r="F56" s="21" t="s">
        <v>6</v>
      </c>
      <c r="G56" s="15">
        <f t="shared" si="0"/>
        <v>2</v>
      </c>
      <c r="H56" s="10" t="s">
        <v>11</v>
      </c>
      <c r="I56" s="11"/>
      <c r="J56" s="32">
        <v>41925</v>
      </c>
      <c r="K56" s="122" t="str">
        <f t="shared" si="1"/>
        <v>2014</v>
      </c>
      <c r="L56" s="14">
        <f t="shared" si="8"/>
        <v>10</v>
      </c>
      <c r="M56" s="119" t="str">
        <f t="shared" si="9"/>
        <v>Octubre 2014</v>
      </c>
      <c r="N56" s="77"/>
      <c r="O56" s="28">
        <f t="shared" si="4"/>
        <v>41927</v>
      </c>
      <c r="P56" s="11"/>
      <c r="Q56" s="25">
        <f t="shared" si="5"/>
        <v>0</v>
      </c>
      <c r="R56" s="34" t="str">
        <f t="shared" si="6"/>
        <v>A TIEMPO</v>
      </c>
      <c r="S56" s="56" t="str">
        <f t="shared" si="7"/>
        <v>ANTES DE 10 DIAS</v>
      </c>
      <c r="T56" s="3"/>
    </row>
    <row r="57" spans="1:20" x14ac:dyDescent="0.25">
      <c r="A57" s="9">
        <v>49</v>
      </c>
      <c r="B57" s="46" t="s">
        <v>264</v>
      </c>
      <c r="C57" s="12" t="s">
        <v>265</v>
      </c>
      <c r="D57" s="45" t="s">
        <v>266</v>
      </c>
      <c r="E57" s="20" t="s">
        <v>267</v>
      </c>
      <c r="F57" s="21" t="s">
        <v>6</v>
      </c>
      <c r="G57" s="15">
        <f t="shared" si="0"/>
        <v>2</v>
      </c>
      <c r="H57" s="10" t="s">
        <v>11</v>
      </c>
      <c r="I57" s="11"/>
      <c r="J57" s="32">
        <v>41925</v>
      </c>
      <c r="K57" s="122" t="str">
        <f t="shared" si="1"/>
        <v>2014</v>
      </c>
      <c r="L57" s="14">
        <f t="shared" si="8"/>
        <v>10</v>
      </c>
      <c r="M57" s="119" t="str">
        <f t="shared" si="9"/>
        <v>Octubre 2014</v>
      </c>
      <c r="N57" s="77"/>
      <c r="O57" s="28">
        <f t="shared" si="4"/>
        <v>41927</v>
      </c>
      <c r="P57" s="11">
        <v>41925</v>
      </c>
      <c r="Q57" s="25">
        <f t="shared" si="5"/>
        <v>0</v>
      </c>
      <c r="R57" s="34" t="str">
        <f t="shared" si="6"/>
        <v>A TIEMPO</v>
      </c>
      <c r="S57" s="56" t="str">
        <f t="shared" si="7"/>
        <v>ANTES DE 10 DIAS</v>
      </c>
      <c r="T57" s="3"/>
    </row>
    <row r="58" spans="1:20" x14ac:dyDescent="0.25">
      <c r="A58" s="9">
        <v>50</v>
      </c>
      <c r="B58" s="46" t="s">
        <v>268</v>
      </c>
      <c r="C58" s="12" t="s">
        <v>269</v>
      </c>
      <c r="D58" s="45" t="s">
        <v>270</v>
      </c>
      <c r="E58" s="12" t="s">
        <v>263</v>
      </c>
      <c r="F58" s="21" t="s">
        <v>6</v>
      </c>
      <c r="G58" s="15">
        <f t="shared" si="0"/>
        <v>2</v>
      </c>
      <c r="H58" s="10" t="s">
        <v>11</v>
      </c>
      <c r="I58" s="11"/>
      <c r="J58" s="32">
        <v>41927</v>
      </c>
      <c r="K58" s="122" t="str">
        <f t="shared" si="1"/>
        <v>2014</v>
      </c>
      <c r="L58" s="14">
        <f t="shared" si="8"/>
        <v>10</v>
      </c>
      <c r="M58" s="119" t="str">
        <f t="shared" si="9"/>
        <v>Octubre 2014</v>
      </c>
      <c r="N58" s="77"/>
      <c r="O58" s="28">
        <f t="shared" si="4"/>
        <v>41929</v>
      </c>
      <c r="P58" s="11">
        <v>41927</v>
      </c>
      <c r="Q58" s="25">
        <f t="shared" si="5"/>
        <v>0</v>
      </c>
      <c r="R58" s="34" t="str">
        <f t="shared" si="6"/>
        <v>A TIEMPO</v>
      </c>
      <c r="S58" s="56" t="str">
        <f t="shared" si="7"/>
        <v>ANTES DE 10 DIAS</v>
      </c>
      <c r="T58" s="3"/>
    </row>
    <row r="59" spans="1:20" x14ac:dyDescent="0.25">
      <c r="A59" s="9">
        <v>51</v>
      </c>
      <c r="B59" s="46" t="s">
        <v>271</v>
      </c>
      <c r="C59" s="12" t="s">
        <v>272</v>
      </c>
      <c r="D59" s="45" t="s">
        <v>273</v>
      </c>
      <c r="E59" s="12" t="s">
        <v>274</v>
      </c>
      <c r="F59" s="21" t="s">
        <v>5</v>
      </c>
      <c r="G59" s="15">
        <f t="shared" si="0"/>
        <v>5</v>
      </c>
      <c r="H59" s="10" t="s">
        <v>11</v>
      </c>
      <c r="I59" s="11"/>
      <c r="J59" s="32">
        <v>41926</v>
      </c>
      <c r="K59" s="122" t="str">
        <f t="shared" si="1"/>
        <v>2014</v>
      </c>
      <c r="L59" s="14">
        <f t="shared" si="8"/>
        <v>10</v>
      </c>
      <c r="M59" s="119" t="str">
        <f t="shared" si="9"/>
        <v>Octubre 2014</v>
      </c>
      <c r="N59" s="77"/>
      <c r="O59" s="28">
        <f t="shared" si="4"/>
        <v>41933</v>
      </c>
      <c r="P59" s="11">
        <v>41927</v>
      </c>
      <c r="Q59" s="25">
        <f t="shared" si="5"/>
        <v>1</v>
      </c>
      <c r="R59" s="34" t="str">
        <f t="shared" si="6"/>
        <v>A TIEMPO</v>
      </c>
      <c r="S59" s="56" t="str">
        <f t="shared" si="7"/>
        <v>ANTES DE 10 DIAS</v>
      </c>
      <c r="T59" s="3"/>
    </row>
    <row r="60" spans="1:20" x14ac:dyDescent="0.25">
      <c r="A60" s="9">
        <v>52</v>
      </c>
      <c r="B60" s="46" t="s">
        <v>275</v>
      </c>
      <c r="C60" s="16" t="s">
        <v>277</v>
      </c>
      <c r="D60" s="113" t="s">
        <v>276</v>
      </c>
      <c r="E60" s="12" t="s">
        <v>278</v>
      </c>
      <c r="F60" s="21" t="s">
        <v>25</v>
      </c>
      <c r="G60" s="15">
        <f t="shared" si="0"/>
        <v>3</v>
      </c>
      <c r="H60" s="10" t="s">
        <v>11</v>
      </c>
      <c r="I60" s="11"/>
      <c r="J60" s="32">
        <v>41927</v>
      </c>
      <c r="K60" s="122" t="str">
        <f t="shared" si="1"/>
        <v>2014</v>
      </c>
      <c r="L60" s="14">
        <f t="shared" si="8"/>
        <v>10</v>
      </c>
      <c r="M60" s="119" t="str">
        <f t="shared" si="9"/>
        <v>Octubre 2014</v>
      </c>
      <c r="N60" s="77"/>
      <c r="O60" s="28">
        <f t="shared" si="4"/>
        <v>41932</v>
      </c>
      <c r="P60" s="11">
        <v>41928</v>
      </c>
      <c r="Q60" s="25">
        <f t="shared" si="5"/>
        <v>1</v>
      </c>
      <c r="R60" s="34" t="str">
        <f t="shared" si="6"/>
        <v>A TIEMPO</v>
      </c>
      <c r="S60" s="56" t="str">
        <f t="shared" si="7"/>
        <v>ANTES DE 10 DIAS</v>
      </c>
      <c r="T60" s="3"/>
    </row>
    <row r="61" spans="1:20" x14ac:dyDescent="0.25">
      <c r="A61" s="9">
        <v>53</v>
      </c>
      <c r="B61" s="46" t="s">
        <v>234</v>
      </c>
      <c r="C61" s="12" t="s">
        <v>231</v>
      </c>
      <c r="D61" s="45" t="s">
        <v>232</v>
      </c>
      <c r="E61" s="12" t="s">
        <v>279</v>
      </c>
      <c r="F61" s="21" t="s">
        <v>25</v>
      </c>
      <c r="G61" s="15">
        <f t="shared" si="0"/>
        <v>3</v>
      </c>
      <c r="H61" s="10" t="s">
        <v>11</v>
      </c>
      <c r="I61" s="11"/>
      <c r="J61" s="32">
        <v>41925</v>
      </c>
      <c r="K61" s="122" t="str">
        <f t="shared" si="1"/>
        <v>2014</v>
      </c>
      <c r="L61" s="14">
        <f t="shared" si="8"/>
        <v>10</v>
      </c>
      <c r="M61" s="119" t="str">
        <f t="shared" si="9"/>
        <v>Octubre 2014</v>
      </c>
      <c r="N61" s="77"/>
      <c r="O61" s="28">
        <f t="shared" si="4"/>
        <v>41928</v>
      </c>
      <c r="P61" s="11">
        <v>41928</v>
      </c>
      <c r="Q61" s="25">
        <f t="shared" si="5"/>
        <v>3</v>
      </c>
      <c r="R61" s="34" t="str">
        <f t="shared" si="6"/>
        <v>A TIEMPO</v>
      </c>
      <c r="S61" s="56" t="str">
        <f t="shared" si="7"/>
        <v>ANTES DE 10 DIAS</v>
      </c>
      <c r="T61" s="3"/>
    </row>
    <row r="62" spans="1:20" x14ac:dyDescent="0.25">
      <c r="A62" s="9">
        <v>54</v>
      </c>
      <c r="B62" s="46" t="s">
        <v>280</v>
      </c>
      <c r="C62" s="12" t="s">
        <v>281</v>
      </c>
      <c r="D62" s="45" t="s">
        <v>282</v>
      </c>
      <c r="E62" s="12" t="s">
        <v>283</v>
      </c>
      <c r="F62" s="21" t="s">
        <v>4</v>
      </c>
      <c r="G62" s="15">
        <f t="shared" si="0"/>
        <v>15</v>
      </c>
      <c r="H62" s="10" t="s">
        <v>11</v>
      </c>
      <c r="I62" s="11"/>
      <c r="J62" s="32">
        <v>41927</v>
      </c>
      <c r="K62" s="122" t="str">
        <f t="shared" si="1"/>
        <v>2014</v>
      </c>
      <c r="L62" s="14">
        <f t="shared" si="8"/>
        <v>10</v>
      </c>
      <c r="M62" s="119" t="str">
        <f t="shared" si="9"/>
        <v>Octubre 2014</v>
      </c>
      <c r="N62" s="77"/>
      <c r="O62" s="28">
        <f t="shared" si="4"/>
        <v>41948</v>
      </c>
      <c r="P62" s="11">
        <v>41927</v>
      </c>
      <c r="Q62" s="25">
        <f t="shared" si="5"/>
        <v>0</v>
      </c>
      <c r="R62" s="34" t="str">
        <f t="shared" si="6"/>
        <v>A TIEMPO</v>
      </c>
      <c r="S62" s="56" t="str">
        <f t="shared" si="7"/>
        <v>ANTES DE 10 DIAS</v>
      </c>
      <c r="T62" s="3"/>
    </row>
    <row r="63" spans="1:20" x14ac:dyDescent="0.25">
      <c r="A63" s="9">
        <v>55</v>
      </c>
      <c r="B63" s="46" t="s">
        <v>284</v>
      </c>
      <c r="C63" s="12" t="s">
        <v>285</v>
      </c>
      <c r="D63" s="45" t="s">
        <v>286</v>
      </c>
      <c r="E63" s="12" t="s">
        <v>287</v>
      </c>
      <c r="F63" s="21" t="s">
        <v>6</v>
      </c>
      <c r="G63" s="15">
        <f t="shared" si="0"/>
        <v>2</v>
      </c>
      <c r="H63" s="10" t="s">
        <v>11</v>
      </c>
      <c r="I63" s="11"/>
      <c r="J63" s="32">
        <v>41927</v>
      </c>
      <c r="K63" s="122" t="str">
        <f t="shared" si="1"/>
        <v>2014</v>
      </c>
      <c r="L63" s="14">
        <f t="shared" si="8"/>
        <v>10</v>
      </c>
      <c r="M63" s="119" t="str">
        <f t="shared" si="9"/>
        <v>Octubre 2014</v>
      </c>
      <c r="N63" s="77"/>
      <c r="O63" s="28">
        <f t="shared" si="4"/>
        <v>41929</v>
      </c>
      <c r="P63" s="11">
        <v>41927</v>
      </c>
      <c r="Q63" s="25">
        <f t="shared" si="5"/>
        <v>0</v>
      </c>
      <c r="R63" s="34" t="str">
        <f t="shared" si="6"/>
        <v>A TIEMPO</v>
      </c>
      <c r="S63" s="56" t="str">
        <f t="shared" si="7"/>
        <v>ANTES DE 10 DIAS</v>
      </c>
      <c r="T63" s="3"/>
    </row>
    <row r="64" spans="1:20" ht="30" x14ac:dyDescent="0.25">
      <c r="A64" s="9">
        <v>56</v>
      </c>
      <c r="B64" s="46" t="s">
        <v>288</v>
      </c>
      <c r="C64" s="12" t="s">
        <v>289</v>
      </c>
      <c r="D64" s="45" t="s">
        <v>290</v>
      </c>
      <c r="E64" s="20" t="s">
        <v>291</v>
      </c>
      <c r="F64" s="21" t="s">
        <v>5</v>
      </c>
      <c r="G64" s="15">
        <f t="shared" si="0"/>
        <v>5</v>
      </c>
      <c r="H64" s="10" t="s">
        <v>11</v>
      </c>
      <c r="I64" s="16"/>
      <c r="J64" s="11">
        <v>41932</v>
      </c>
      <c r="K64" s="122" t="str">
        <f t="shared" si="1"/>
        <v>2014</v>
      </c>
      <c r="L64" s="14">
        <f t="shared" si="8"/>
        <v>10</v>
      </c>
      <c r="M64" s="119" t="str">
        <f t="shared" ref="M64" si="10">+IFERROR((VLOOKUP(L64,Meses,2,FALSE))&amp;" "&amp;TEXT(J64,"YYYY"),"")</f>
        <v>Octubre 2014</v>
      </c>
      <c r="N64" s="77"/>
      <c r="O64" s="28">
        <f t="shared" si="4"/>
        <v>41939</v>
      </c>
      <c r="P64" s="11">
        <v>41935</v>
      </c>
      <c r="Q64" s="25">
        <f t="shared" ref="Q64" si="11">IF(OR(J64="",P64=""),0,NETWORKDAYS(J64+0,P64,P64:P64))</f>
        <v>3</v>
      </c>
      <c r="R64" s="34" t="str">
        <f t="shared" ref="R64" si="12">+IFERROR(IF(Q64&gt;G64,"FUERA DE TIEMPO","A TIEMPO"),"")</f>
        <v>A TIEMPO</v>
      </c>
      <c r="S64" s="56" t="str">
        <f t="shared" ref="S64" si="13">IF(OR(H64="Rechazada",H64="Referida"),"",IF(Q64&lt;10,"ANTES DE 10 DIAS","DE 10 A 15 DIAS"))</f>
        <v>ANTES DE 10 DIAS</v>
      </c>
      <c r="T64" s="3"/>
    </row>
    <row r="65" spans="1:20" x14ac:dyDescent="0.25">
      <c r="A65" s="9">
        <v>57</v>
      </c>
      <c r="B65" s="46" t="s">
        <v>234</v>
      </c>
      <c r="C65" s="12" t="s">
        <v>231</v>
      </c>
      <c r="D65" s="45" t="s">
        <v>232</v>
      </c>
      <c r="E65" s="12" t="s">
        <v>279</v>
      </c>
      <c r="F65" s="21" t="s">
        <v>25</v>
      </c>
      <c r="G65" s="15">
        <f t="shared" si="0"/>
        <v>3</v>
      </c>
      <c r="H65" s="10" t="s">
        <v>11</v>
      </c>
      <c r="I65" s="11"/>
      <c r="J65" s="32">
        <v>41932</v>
      </c>
      <c r="K65" s="122" t="str">
        <f t="shared" si="1"/>
        <v>2014</v>
      </c>
      <c r="L65" s="14">
        <f t="shared" si="8"/>
        <v>10</v>
      </c>
      <c r="M65" s="119" t="str">
        <f t="shared" si="9"/>
        <v>Octubre 2014</v>
      </c>
      <c r="N65" s="77"/>
      <c r="O65" s="28">
        <f t="shared" si="4"/>
        <v>41935</v>
      </c>
      <c r="P65" s="11">
        <v>41935</v>
      </c>
      <c r="Q65" s="25">
        <f t="shared" si="5"/>
        <v>3</v>
      </c>
      <c r="R65" s="34" t="str">
        <f t="shared" si="6"/>
        <v>A TIEMPO</v>
      </c>
      <c r="S65" s="56" t="str">
        <f t="shared" si="7"/>
        <v>ANTES DE 10 DIAS</v>
      </c>
      <c r="T65" s="3"/>
    </row>
    <row r="66" spans="1:20" x14ac:dyDescent="0.25">
      <c r="A66" s="9">
        <v>58</v>
      </c>
      <c r="B66" s="46" t="s">
        <v>292</v>
      </c>
      <c r="C66" s="12" t="s">
        <v>293</v>
      </c>
      <c r="D66" s="45" t="s">
        <v>294</v>
      </c>
      <c r="E66" s="12" t="s">
        <v>295</v>
      </c>
      <c r="F66" s="21" t="s">
        <v>6</v>
      </c>
      <c r="G66" s="15">
        <f t="shared" si="0"/>
        <v>2</v>
      </c>
      <c r="H66" s="10" t="s">
        <v>11</v>
      </c>
      <c r="I66" s="11"/>
      <c r="J66" s="32">
        <v>41933</v>
      </c>
      <c r="K66" s="122" t="str">
        <f t="shared" si="1"/>
        <v>2014</v>
      </c>
      <c r="L66" s="14">
        <f t="shared" si="8"/>
        <v>10</v>
      </c>
      <c r="M66" s="119" t="str">
        <f t="shared" si="9"/>
        <v>Octubre 2014</v>
      </c>
      <c r="N66" s="77"/>
      <c r="O66" s="28">
        <f t="shared" si="4"/>
        <v>41935</v>
      </c>
      <c r="P66" s="11">
        <v>41933</v>
      </c>
      <c r="Q66" s="25">
        <f t="shared" si="5"/>
        <v>0</v>
      </c>
      <c r="R66" s="34" t="str">
        <f t="shared" si="6"/>
        <v>A TIEMPO</v>
      </c>
      <c r="S66" s="56" t="str">
        <f t="shared" si="7"/>
        <v>ANTES DE 10 DIAS</v>
      </c>
      <c r="T66" s="3"/>
    </row>
    <row r="67" spans="1:20" x14ac:dyDescent="0.25">
      <c r="A67" s="9">
        <v>59</v>
      </c>
      <c r="B67" s="46" t="s">
        <v>296</v>
      </c>
      <c r="C67" s="12" t="s">
        <v>297</v>
      </c>
      <c r="D67" s="45" t="s">
        <v>298</v>
      </c>
      <c r="E67" s="12" t="s">
        <v>295</v>
      </c>
      <c r="F67" s="21" t="s">
        <v>6</v>
      </c>
      <c r="G67" s="15">
        <f t="shared" si="0"/>
        <v>2</v>
      </c>
      <c r="H67" s="10" t="s">
        <v>11</v>
      </c>
      <c r="I67" s="11"/>
      <c r="J67" s="32">
        <v>41936</v>
      </c>
      <c r="K67" s="122" t="str">
        <f t="shared" si="1"/>
        <v>2014</v>
      </c>
      <c r="L67" s="14">
        <f t="shared" si="8"/>
        <v>10</v>
      </c>
      <c r="M67" s="119" t="str">
        <f t="shared" si="9"/>
        <v>Octubre 2014</v>
      </c>
      <c r="N67" s="77"/>
      <c r="O67" s="28">
        <f t="shared" si="4"/>
        <v>41940</v>
      </c>
      <c r="P67" s="11">
        <v>41939</v>
      </c>
      <c r="Q67" s="25">
        <f t="shared" si="5"/>
        <v>1</v>
      </c>
      <c r="R67" s="34" t="str">
        <f t="shared" si="6"/>
        <v>A TIEMPO</v>
      </c>
      <c r="S67" s="56" t="str">
        <f t="shared" si="7"/>
        <v>ANTES DE 10 DIAS</v>
      </c>
      <c r="T67" s="3"/>
    </row>
    <row r="68" spans="1:20" x14ac:dyDescent="0.25">
      <c r="A68" s="9">
        <v>60</v>
      </c>
      <c r="B68" s="46" t="s">
        <v>299</v>
      </c>
      <c r="C68" s="12" t="s">
        <v>300</v>
      </c>
      <c r="D68" s="45" t="s">
        <v>301</v>
      </c>
      <c r="E68" s="12" t="s">
        <v>302</v>
      </c>
      <c r="F68" s="21" t="s">
        <v>10</v>
      </c>
      <c r="G68" s="15">
        <f t="shared" si="0"/>
        <v>5</v>
      </c>
      <c r="H68" s="10" t="s">
        <v>10</v>
      </c>
      <c r="I68" s="11"/>
      <c r="J68" s="32">
        <v>41939</v>
      </c>
      <c r="K68" s="122" t="str">
        <f t="shared" si="1"/>
        <v>2014</v>
      </c>
      <c r="L68" s="14">
        <f t="shared" si="8"/>
        <v>10</v>
      </c>
      <c r="M68" s="119" t="str">
        <f t="shared" si="9"/>
        <v>Octubre 2014</v>
      </c>
      <c r="N68" s="77"/>
      <c r="O68" s="28">
        <f t="shared" si="4"/>
        <v>41946</v>
      </c>
      <c r="P68" s="11">
        <v>41943</v>
      </c>
      <c r="Q68" s="25">
        <f t="shared" si="5"/>
        <v>4</v>
      </c>
      <c r="R68" s="34" t="str">
        <f t="shared" si="6"/>
        <v>A TIEMPO</v>
      </c>
      <c r="S68" s="56" t="str">
        <f t="shared" si="7"/>
        <v/>
      </c>
      <c r="T68" s="3"/>
    </row>
    <row r="69" spans="1:20" x14ac:dyDescent="0.25">
      <c r="A69" s="9">
        <v>61</v>
      </c>
      <c r="B69" s="46" t="s">
        <v>303</v>
      </c>
      <c r="C69" s="12" t="s">
        <v>304</v>
      </c>
      <c r="D69" s="45" t="s">
        <v>305</v>
      </c>
      <c r="E69" s="12" t="s">
        <v>306</v>
      </c>
      <c r="F69" s="21" t="s">
        <v>6</v>
      </c>
      <c r="G69" s="15">
        <f t="shared" si="0"/>
        <v>2</v>
      </c>
      <c r="H69" s="10" t="s">
        <v>11</v>
      </c>
      <c r="I69" s="11"/>
      <c r="J69" s="32">
        <v>41947</v>
      </c>
      <c r="K69" s="122" t="str">
        <f t="shared" si="1"/>
        <v>2014</v>
      </c>
      <c r="L69" s="14">
        <f t="shared" si="8"/>
        <v>11</v>
      </c>
      <c r="M69" s="119" t="str">
        <f t="shared" si="9"/>
        <v>Noviembre 2014</v>
      </c>
      <c r="N69" s="77"/>
      <c r="O69" s="28">
        <f t="shared" si="4"/>
        <v>41949</v>
      </c>
      <c r="P69" s="11">
        <v>41947</v>
      </c>
      <c r="Q69" s="25">
        <f t="shared" si="5"/>
        <v>0</v>
      </c>
      <c r="R69" s="34" t="str">
        <f t="shared" si="6"/>
        <v>A TIEMPO</v>
      </c>
      <c r="S69" s="56" t="str">
        <f t="shared" si="7"/>
        <v>ANTES DE 10 DIAS</v>
      </c>
      <c r="T69" s="3"/>
    </row>
    <row r="70" spans="1:20" ht="30" x14ac:dyDescent="0.25">
      <c r="A70" s="9">
        <v>62</v>
      </c>
      <c r="B70" s="46" t="s">
        <v>308</v>
      </c>
      <c r="C70" s="12" t="s">
        <v>309</v>
      </c>
      <c r="D70" s="45" t="s">
        <v>310</v>
      </c>
      <c r="E70" s="20" t="s">
        <v>311</v>
      </c>
      <c r="F70" s="21" t="s">
        <v>25</v>
      </c>
      <c r="G70" s="15">
        <f t="shared" si="0"/>
        <v>3</v>
      </c>
      <c r="H70" s="10" t="s">
        <v>11</v>
      </c>
      <c r="I70" s="11"/>
      <c r="J70" s="32">
        <v>41954</v>
      </c>
      <c r="K70" s="122" t="str">
        <f t="shared" si="1"/>
        <v>2014</v>
      </c>
      <c r="L70" s="14">
        <f t="shared" si="8"/>
        <v>11</v>
      </c>
      <c r="M70" s="119" t="str">
        <f t="shared" si="9"/>
        <v>Noviembre 2014</v>
      </c>
      <c r="N70" s="77"/>
      <c r="O70" s="28">
        <f t="shared" si="4"/>
        <v>41957</v>
      </c>
      <c r="P70" s="11">
        <v>41955</v>
      </c>
      <c r="Q70" s="25">
        <f t="shared" si="5"/>
        <v>1</v>
      </c>
      <c r="R70" s="34" t="str">
        <f t="shared" si="6"/>
        <v>A TIEMPO</v>
      </c>
      <c r="S70" s="56" t="str">
        <f t="shared" si="7"/>
        <v>ANTES DE 10 DIAS</v>
      </c>
      <c r="T70" s="3"/>
    </row>
    <row r="71" spans="1:20" ht="30" x14ac:dyDescent="0.25">
      <c r="A71" s="9">
        <v>63</v>
      </c>
      <c r="B71" s="46" t="s">
        <v>312</v>
      </c>
      <c r="C71" s="12" t="s">
        <v>313</v>
      </c>
      <c r="D71" s="45" t="s">
        <v>314</v>
      </c>
      <c r="E71" s="20" t="s">
        <v>315</v>
      </c>
      <c r="F71" s="21" t="s">
        <v>25</v>
      </c>
      <c r="G71" s="15">
        <f t="shared" si="0"/>
        <v>3</v>
      </c>
      <c r="H71" s="10" t="s">
        <v>11</v>
      </c>
      <c r="I71" s="11"/>
      <c r="J71" s="32">
        <v>41950</v>
      </c>
      <c r="K71" s="122" t="str">
        <f t="shared" si="1"/>
        <v>2014</v>
      </c>
      <c r="L71" s="14">
        <f t="shared" si="8"/>
        <v>11</v>
      </c>
      <c r="M71" s="119" t="str">
        <f t="shared" si="9"/>
        <v>Noviembre 2014</v>
      </c>
      <c r="N71" s="77"/>
      <c r="O71" s="28">
        <f t="shared" si="4"/>
        <v>41956</v>
      </c>
      <c r="P71" s="11">
        <v>41955</v>
      </c>
      <c r="Q71" s="25">
        <f t="shared" si="5"/>
        <v>3</v>
      </c>
      <c r="R71" s="34" t="str">
        <f t="shared" si="6"/>
        <v>A TIEMPO</v>
      </c>
      <c r="S71" s="56" t="str">
        <f t="shared" si="7"/>
        <v>ANTES DE 10 DIAS</v>
      </c>
      <c r="T71" s="3"/>
    </row>
    <row r="72" spans="1:20" x14ac:dyDescent="0.25">
      <c r="A72" s="9">
        <v>64</v>
      </c>
      <c r="B72" s="46" t="s">
        <v>316</v>
      </c>
      <c r="C72" s="12" t="s">
        <v>317</v>
      </c>
      <c r="D72" s="45" t="s">
        <v>318</v>
      </c>
      <c r="E72" s="12" t="s">
        <v>319</v>
      </c>
      <c r="F72" s="21" t="s">
        <v>6</v>
      </c>
      <c r="G72" s="15">
        <f t="shared" si="0"/>
        <v>2</v>
      </c>
      <c r="H72" s="10" t="s">
        <v>11</v>
      </c>
      <c r="I72" s="11"/>
      <c r="J72" s="32">
        <v>41956</v>
      </c>
      <c r="K72" s="122" t="str">
        <f t="shared" si="1"/>
        <v>2014</v>
      </c>
      <c r="L72" s="14">
        <f t="shared" si="8"/>
        <v>11</v>
      </c>
      <c r="M72" s="119" t="str">
        <f t="shared" si="9"/>
        <v>Noviembre 2014</v>
      </c>
      <c r="N72" s="77"/>
      <c r="O72" s="28">
        <f t="shared" si="4"/>
        <v>41960</v>
      </c>
      <c r="P72" s="11">
        <v>41957</v>
      </c>
      <c r="Q72" s="25">
        <f t="shared" si="5"/>
        <v>1</v>
      </c>
      <c r="R72" s="34" t="str">
        <f t="shared" si="6"/>
        <v>A TIEMPO</v>
      </c>
      <c r="S72" s="56" t="str">
        <f t="shared" si="7"/>
        <v>ANTES DE 10 DIAS</v>
      </c>
      <c r="T72" s="3"/>
    </row>
    <row r="73" spans="1:20" ht="30" x14ac:dyDescent="0.25">
      <c r="A73" s="9">
        <v>65</v>
      </c>
      <c r="B73" s="46" t="s">
        <v>320</v>
      </c>
      <c r="C73" s="12" t="s">
        <v>321</v>
      </c>
      <c r="D73" s="45" t="s">
        <v>322</v>
      </c>
      <c r="E73" s="20" t="s">
        <v>323</v>
      </c>
      <c r="F73" s="21" t="s">
        <v>10</v>
      </c>
      <c r="G73" s="15">
        <f t="shared" ref="G73:G136" si="14">IFERROR(+VLOOKUP(F73,Tiempo2,2,FALSE),"")</f>
        <v>5</v>
      </c>
      <c r="H73" s="10" t="s">
        <v>10</v>
      </c>
      <c r="I73" s="11"/>
      <c r="J73" s="32">
        <v>41957</v>
      </c>
      <c r="K73" s="122" t="str">
        <f t="shared" ref="K73:K77" si="15">IF(J73=0,"",TEXT(J73,"yyyy"))</f>
        <v>2014</v>
      </c>
      <c r="L73" s="14">
        <f t="shared" si="8"/>
        <v>11</v>
      </c>
      <c r="M73" s="119" t="str">
        <f t="shared" ref="M73:M104" si="16">+IFERROR((VLOOKUP(L73,Meses,2,FALSE))&amp;" "&amp;TEXT(J73,"YYYY"),"")</f>
        <v>Noviembre 2014</v>
      </c>
      <c r="N73" s="77"/>
      <c r="O73" s="28">
        <f t="shared" ref="O73:O76" si="17">IF(OR(G73="",J73=""),"",WORKDAY(J73,G73,$N$9:$N$301))</f>
        <v>41964</v>
      </c>
      <c r="P73" s="11">
        <v>41962</v>
      </c>
      <c r="Q73" s="25">
        <f t="shared" si="5"/>
        <v>3</v>
      </c>
      <c r="R73" s="34" t="str">
        <f t="shared" si="6"/>
        <v>A TIEMPO</v>
      </c>
      <c r="S73" s="56" t="str">
        <f t="shared" si="7"/>
        <v/>
      </c>
      <c r="T73" s="3"/>
    </row>
    <row r="74" spans="1:20" ht="30" x14ac:dyDescent="0.25">
      <c r="A74" s="9">
        <v>66</v>
      </c>
      <c r="B74" s="46" t="s">
        <v>308</v>
      </c>
      <c r="C74" s="12" t="s">
        <v>324</v>
      </c>
      <c r="D74" s="45" t="s">
        <v>310</v>
      </c>
      <c r="E74" s="20" t="s">
        <v>325</v>
      </c>
      <c r="F74" s="21" t="s">
        <v>4</v>
      </c>
      <c r="G74" s="15">
        <f t="shared" si="14"/>
        <v>15</v>
      </c>
      <c r="H74" s="10" t="s">
        <v>11</v>
      </c>
      <c r="I74" s="11"/>
      <c r="J74" s="32">
        <v>41963</v>
      </c>
      <c r="K74" s="122" t="str">
        <f t="shared" si="15"/>
        <v>2014</v>
      </c>
      <c r="L74" s="14">
        <f t="shared" si="8"/>
        <v>11</v>
      </c>
      <c r="M74" s="119" t="str">
        <f t="shared" si="16"/>
        <v>Noviembre 2014</v>
      </c>
      <c r="N74" s="77"/>
      <c r="O74" s="28">
        <f t="shared" si="17"/>
        <v>41984</v>
      </c>
      <c r="P74" s="11">
        <v>41963</v>
      </c>
      <c r="Q74" s="25">
        <f t="shared" ref="Q74:Q137" si="18">IF(OR(J74="",P74=""),0,NETWORKDAYS(J74+0,P74,P74:P74))</f>
        <v>0</v>
      </c>
      <c r="R74" s="34" t="str">
        <f t="shared" ref="R74:R137" si="19">+IFERROR(IF(Q74&gt;G74,"FUERA DE TIEMPO","A TIEMPO"),"")</f>
        <v>A TIEMPO</v>
      </c>
      <c r="S74" s="56" t="str">
        <f t="shared" ref="S74:S137" si="20">IF(OR(H74="Rechazada",H74="Referida"),"",IF(Q74&lt;10,"ANTES DE 10 DIAS","DE 10 A 15 DIAS"))</f>
        <v>ANTES DE 10 DIAS</v>
      </c>
      <c r="T74" s="3"/>
    </row>
    <row r="75" spans="1:20" ht="30" x14ac:dyDescent="0.25">
      <c r="A75" s="9">
        <v>67</v>
      </c>
      <c r="B75" s="46" t="s">
        <v>308</v>
      </c>
      <c r="C75" s="12" t="s">
        <v>324</v>
      </c>
      <c r="D75" s="45" t="s">
        <v>310</v>
      </c>
      <c r="E75" s="20" t="s">
        <v>326</v>
      </c>
      <c r="F75" s="21" t="s">
        <v>25</v>
      </c>
      <c r="G75" s="15">
        <f t="shared" si="14"/>
        <v>3</v>
      </c>
      <c r="H75" s="10" t="s">
        <v>11</v>
      </c>
      <c r="I75" s="11"/>
      <c r="J75" s="32">
        <v>41970</v>
      </c>
      <c r="K75" s="122" t="str">
        <f t="shared" si="15"/>
        <v>2014</v>
      </c>
      <c r="L75" s="14">
        <f t="shared" si="8"/>
        <v>11</v>
      </c>
      <c r="M75" s="119" t="str">
        <f t="shared" si="16"/>
        <v>Noviembre 2014</v>
      </c>
      <c r="N75" s="77"/>
      <c r="O75" s="28">
        <f t="shared" si="17"/>
        <v>41975</v>
      </c>
      <c r="P75" s="11">
        <v>41975</v>
      </c>
      <c r="Q75" s="25">
        <f t="shared" si="18"/>
        <v>3</v>
      </c>
      <c r="R75" s="34" t="str">
        <f t="shared" si="19"/>
        <v>A TIEMPO</v>
      </c>
      <c r="S75" s="56" t="str">
        <f t="shared" si="20"/>
        <v>ANTES DE 10 DIAS</v>
      </c>
      <c r="T75" s="3"/>
    </row>
    <row r="76" spans="1:20" x14ac:dyDescent="0.25">
      <c r="A76" s="9">
        <v>68</v>
      </c>
      <c r="B76" s="46" t="s">
        <v>342</v>
      </c>
      <c r="C76" s="12" t="s">
        <v>343</v>
      </c>
      <c r="D76" s="45" t="s">
        <v>344</v>
      </c>
      <c r="E76" s="12" t="s">
        <v>345</v>
      </c>
      <c r="F76" s="21" t="s">
        <v>4</v>
      </c>
      <c r="G76" s="15" t="str">
        <f>IFERROR(+VLOOKUP(#REF!,Tiempo2,2,FALSE),"")</f>
        <v/>
      </c>
      <c r="H76" s="10" t="s">
        <v>11</v>
      </c>
      <c r="I76" s="11"/>
      <c r="J76" s="32">
        <v>42006</v>
      </c>
      <c r="K76" s="122" t="str">
        <f t="shared" si="15"/>
        <v>2015</v>
      </c>
      <c r="L76" s="14">
        <f t="shared" ref="L76:L139" si="21">+IF(J76&gt;0,MONTH(J76),"")</f>
        <v>1</v>
      </c>
      <c r="M76" s="119" t="str">
        <f t="shared" si="16"/>
        <v>Enero  2015</v>
      </c>
      <c r="N76" s="77"/>
      <c r="O76" s="28" t="str">
        <f t="shared" si="17"/>
        <v/>
      </c>
      <c r="P76" s="11">
        <v>42013</v>
      </c>
      <c r="Q76" s="25">
        <f t="shared" si="18"/>
        <v>5</v>
      </c>
      <c r="R76" s="34" t="str">
        <f t="shared" si="19"/>
        <v>A TIEMPO</v>
      </c>
      <c r="S76" s="56" t="str">
        <f t="shared" si="20"/>
        <v>ANTES DE 10 DIAS</v>
      </c>
      <c r="T76" s="3"/>
    </row>
    <row r="77" spans="1:20" ht="45" x14ac:dyDescent="0.25">
      <c r="A77" s="9">
        <v>69</v>
      </c>
      <c r="B77" s="46" t="s">
        <v>329</v>
      </c>
      <c r="C77" s="12" t="s">
        <v>330</v>
      </c>
      <c r="D77" s="45" t="s">
        <v>331</v>
      </c>
      <c r="E77" s="20" t="s">
        <v>332</v>
      </c>
      <c r="F77" s="21" t="s">
        <v>5</v>
      </c>
      <c r="G77" s="15">
        <f t="shared" si="14"/>
        <v>5</v>
      </c>
      <c r="H77" s="10" t="s">
        <v>11</v>
      </c>
      <c r="I77" s="11"/>
      <c r="J77" s="32">
        <v>42018</v>
      </c>
      <c r="K77" s="122" t="str">
        <f t="shared" si="15"/>
        <v>2015</v>
      </c>
      <c r="L77" s="14">
        <f t="shared" si="21"/>
        <v>1</v>
      </c>
      <c r="M77" s="119" t="str">
        <f t="shared" si="16"/>
        <v>Enero  2015</v>
      </c>
      <c r="N77" s="77"/>
      <c r="O77" s="28">
        <f>IF(OR(G77="",J77=""),"",WORKDAY(J77,G77,$N$9:$N$301))</f>
        <v>42026</v>
      </c>
      <c r="P77" s="11">
        <v>42024</v>
      </c>
      <c r="Q77" s="25">
        <f t="shared" si="18"/>
        <v>4</v>
      </c>
      <c r="R77" s="34" t="str">
        <f t="shared" si="19"/>
        <v>A TIEMPO</v>
      </c>
      <c r="S77" s="56" t="str">
        <f t="shared" si="20"/>
        <v>ANTES DE 10 DIAS</v>
      </c>
      <c r="T77" s="3"/>
    </row>
    <row r="78" spans="1:20" x14ac:dyDescent="0.25">
      <c r="A78" s="9">
        <v>70</v>
      </c>
      <c r="B78" s="16"/>
      <c r="C78" s="16"/>
      <c r="D78" s="127"/>
      <c r="E78" s="16"/>
      <c r="F78" s="128"/>
      <c r="G78" s="15">
        <f>IFERROR(+VLOOKUP(F76,Tiempo2,2,FALSE),"")</f>
        <v>15</v>
      </c>
      <c r="H78" s="10"/>
      <c r="I78" s="11"/>
      <c r="J78" s="32"/>
      <c r="K78" s="122" t="str">
        <f>IF(J78=0,"",TEXT(J78,"yyyy"))</f>
        <v/>
      </c>
      <c r="L78" s="14" t="str">
        <f t="shared" si="21"/>
        <v/>
      </c>
      <c r="M78" s="119" t="str">
        <f t="shared" si="16"/>
        <v/>
      </c>
      <c r="N78" s="77"/>
      <c r="O78" s="28" t="str">
        <f t="shared" ref="O78:O141" si="22">IF(OR(G78="",J78=""),"",WORKDAY(J78,G78,$N$9:$N$301))</f>
        <v/>
      </c>
      <c r="P78" s="11"/>
      <c r="Q78" s="25">
        <f t="shared" si="18"/>
        <v>0</v>
      </c>
      <c r="R78" s="34" t="str">
        <f t="shared" si="19"/>
        <v>A TIEMPO</v>
      </c>
      <c r="S78" s="56" t="str">
        <f t="shared" si="20"/>
        <v>ANTES DE 10 DIAS</v>
      </c>
      <c r="T78" s="3"/>
    </row>
    <row r="79" spans="1:20" ht="30" x14ac:dyDescent="0.25">
      <c r="A79" s="9">
        <v>71</v>
      </c>
      <c r="B79" s="46" t="s">
        <v>346</v>
      </c>
      <c r="C79" s="12" t="s">
        <v>347</v>
      </c>
      <c r="D79" s="129" t="s">
        <v>348</v>
      </c>
      <c r="E79" s="130" t="s">
        <v>349</v>
      </c>
      <c r="F79" s="21" t="s">
        <v>10</v>
      </c>
      <c r="G79" s="15">
        <f t="shared" si="14"/>
        <v>5</v>
      </c>
      <c r="H79" s="10" t="s">
        <v>10</v>
      </c>
      <c r="I79" s="11"/>
      <c r="J79" s="32">
        <v>42013</v>
      </c>
      <c r="K79" s="122" t="str">
        <f t="shared" ref="K79:K142" si="23">IF(J79=0,"",TEXT(J79,"yyyy"))</f>
        <v>2015</v>
      </c>
      <c r="L79" s="14">
        <f t="shared" si="21"/>
        <v>1</v>
      </c>
      <c r="M79" s="119" t="str">
        <f t="shared" si="16"/>
        <v>Enero  2015</v>
      </c>
      <c r="N79" s="77"/>
      <c r="O79" s="28">
        <f t="shared" si="22"/>
        <v>42020</v>
      </c>
      <c r="P79" s="11">
        <v>42017</v>
      </c>
      <c r="Q79" s="25">
        <f t="shared" si="18"/>
        <v>2</v>
      </c>
      <c r="R79" s="34" t="str">
        <f t="shared" si="19"/>
        <v>A TIEMPO</v>
      </c>
      <c r="S79" s="56" t="str">
        <f t="shared" si="20"/>
        <v/>
      </c>
      <c r="T79" s="3"/>
    </row>
    <row r="80" spans="1:20" ht="30" x14ac:dyDescent="0.25">
      <c r="A80" s="9">
        <v>72</v>
      </c>
      <c r="B80" s="46" t="s">
        <v>350</v>
      </c>
      <c r="C80" s="12" t="s">
        <v>327</v>
      </c>
      <c r="D80" s="45" t="s">
        <v>328</v>
      </c>
      <c r="E80" s="20" t="s">
        <v>351</v>
      </c>
      <c r="F80" s="21" t="s">
        <v>4</v>
      </c>
      <c r="G80" s="15">
        <f t="shared" si="14"/>
        <v>15</v>
      </c>
      <c r="H80" s="10" t="s">
        <v>11</v>
      </c>
      <c r="I80" s="11"/>
      <c r="J80" s="32">
        <v>42019</v>
      </c>
      <c r="K80" s="122" t="str">
        <f t="shared" si="23"/>
        <v>2015</v>
      </c>
      <c r="L80" s="14">
        <f t="shared" si="21"/>
        <v>1</v>
      </c>
      <c r="M80" s="119" t="str">
        <f t="shared" si="16"/>
        <v>Enero  2015</v>
      </c>
      <c r="N80" s="77"/>
      <c r="O80" s="28">
        <f t="shared" si="22"/>
        <v>42044</v>
      </c>
      <c r="P80" s="11">
        <v>42031</v>
      </c>
      <c r="Q80" s="25">
        <f t="shared" si="18"/>
        <v>8</v>
      </c>
      <c r="R80" s="34" t="str">
        <f t="shared" si="19"/>
        <v>A TIEMPO</v>
      </c>
      <c r="S80" s="56" t="str">
        <f t="shared" si="20"/>
        <v>ANTES DE 10 DIAS</v>
      </c>
      <c r="T80" s="3"/>
    </row>
    <row r="81" spans="1:20" ht="45" x14ac:dyDescent="0.25">
      <c r="A81" s="9">
        <v>73</v>
      </c>
      <c r="B81" s="46" t="s">
        <v>341</v>
      </c>
      <c r="C81" s="12" t="s">
        <v>352</v>
      </c>
      <c r="D81" s="45" t="s">
        <v>353</v>
      </c>
      <c r="E81" s="20" t="s">
        <v>354</v>
      </c>
      <c r="F81" s="21" t="s">
        <v>10</v>
      </c>
      <c r="G81" s="15">
        <f t="shared" si="14"/>
        <v>5</v>
      </c>
      <c r="H81" s="10" t="s">
        <v>10</v>
      </c>
      <c r="I81" s="11"/>
      <c r="J81" s="32">
        <v>42027</v>
      </c>
      <c r="K81" s="122" t="str">
        <f t="shared" si="23"/>
        <v>2015</v>
      </c>
      <c r="L81" s="14">
        <f t="shared" si="21"/>
        <v>1</v>
      </c>
      <c r="M81" s="119" t="str">
        <f t="shared" si="16"/>
        <v>Enero  2015</v>
      </c>
      <c r="N81" s="77"/>
      <c r="O81" s="28">
        <f t="shared" si="22"/>
        <v>42037</v>
      </c>
      <c r="P81" s="11">
        <v>42032</v>
      </c>
      <c r="Q81" s="25">
        <f t="shared" si="18"/>
        <v>3</v>
      </c>
      <c r="R81" s="34" t="str">
        <f t="shared" si="19"/>
        <v>A TIEMPO</v>
      </c>
      <c r="S81" s="56" t="str">
        <f t="shared" si="20"/>
        <v/>
      </c>
      <c r="T81" s="3"/>
    </row>
    <row r="82" spans="1:20" ht="30" x14ac:dyDescent="0.25">
      <c r="A82" s="9">
        <v>74</v>
      </c>
      <c r="B82" s="46" t="s">
        <v>350</v>
      </c>
      <c r="C82" s="12" t="s">
        <v>327</v>
      </c>
      <c r="D82" s="45" t="s">
        <v>328</v>
      </c>
      <c r="E82" s="20" t="s">
        <v>355</v>
      </c>
      <c r="F82" s="21" t="s">
        <v>4</v>
      </c>
      <c r="G82" s="15">
        <f t="shared" si="14"/>
        <v>15</v>
      </c>
      <c r="H82" s="10" t="s">
        <v>11</v>
      </c>
      <c r="I82" s="11"/>
      <c r="J82" s="32">
        <v>42038</v>
      </c>
      <c r="K82" s="122" t="str">
        <f t="shared" si="23"/>
        <v>2015</v>
      </c>
      <c r="L82" s="14">
        <f t="shared" si="21"/>
        <v>2</v>
      </c>
      <c r="M82" s="119" t="str">
        <f t="shared" si="16"/>
        <v>Febrero 2015</v>
      </c>
      <c r="N82" s="77"/>
      <c r="O82" s="28">
        <f t="shared" si="22"/>
        <v>42059</v>
      </c>
      <c r="P82" s="11">
        <v>42046</v>
      </c>
      <c r="Q82" s="25">
        <f t="shared" si="18"/>
        <v>6</v>
      </c>
      <c r="R82" s="34" t="str">
        <f t="shared" si="19"/>
        <v>A TIEMPO</v>
      </c>
      <c r="S82" s="56" t="str">
        <f t="shared" si="20"/>
        <v>ANTES DE 10 DIAS</v>
      </c>
      <c r="T82" s="3"/>
    </row>
    <row r="83" spans="1:20" x14ac:dyDescent="0.25">
      <c r="A83" s="9">
        <v>75</v>
      </c>
      <c r="B83" s="46" t="s">
        <v>350</v>
      </c>
      <c r="C83" s="12" t="s">
        <v>327</v>
      </c>
      <c r="D83" s="45" t="s">
        <v>328</v>
      </c>
      <c r="E83" s="12" t="s">
        <v>356</v>
      </c>
      <c r="F83" s="21" t="s">
        <v>25</v>
      </c>
      <c r="G83" s="15">
        <f t="shared" si="14"/>
        <v>3</v>
      </c>
      <c r="H83" s="10" t="s">
        <v>25</v>
      </c>
      <c r="I83" s="11"/>
      <c r="J83" s="32">
        <v>42038</v>
      </c>
      <c r="K83" s="122" t="str">
        <f t="shared" si="23"/>
        <v>2015</v>
      </c>
      <c r="L83" s="14">
        <f t="shared" si="21"/>
        <v>2</v>
      </c>
      <c r="M83" s="119" t="str">
        <f t="shared" si="16"/>
        <v>Febrero 2015</v>
      </c>
      <c r="N83" s="77"/>
      <c r="O83" s="28">
        <f t="shared" si="22"/>
        <v>42041</v>
      </c>
      <c r="P83" s="11">
        <v>42041</v>
      </c>
      <c r="Q83" s="25">
        <f t="shared" si="18"/>
        <v>3</v>
      </c>
      <c r="R83" s="34" t="str">
        <f t="shared" si="19"/>
        <v>A TIEMPO</v>
      </c>
      <c r="S83" s="56" t="str">
        <f t="shared" si="20"/>
        <v/>
      </c>
      <c r="T83" s="3"/>
    </row>
    <row r="84" spans="1:20" ht="30" x14ac:dyDescent="0.25">
      <c r="A84" s="9">
        <v>76</v>
      </c>
      <c r="B84" s="46" t="s">
        <v>358</v>
      </c>
      <c r="C84" s="12" t="s">
        <v>357</v>
      </c>
      <c r="D84" s="131" t="s">
        <v>359</v>
      </c>
      <c r="E84" s="20" t="s">
        <v>360</v>
      </c>
      <c r="F84" s="21" t="s">
        <v>5</v>
      </c>
      <c r="G84" s="15">
        <f t="shared" si="14"/>
        <v>5</v>
      </c>
      <c r="H84" s="10" t="s">
        <v>11</v>
      </c>
      <c r="I84" s="11"/>
      <c r="J84" s="32">
        <v>42045</v>
      </c>
      <c r="K84" s="122" t="str">
        <f t="shared" si="23"/>
        <v>2015</v>
      </c>
      <c r="L84" s="14">
        <f t="shared" si="21"/>
        <v>2</v>
      </c>
      <c r="M84" s="119" t="str">
        <f t="shared" si="16"/>
        <v>Febrero 2015</v>
      </c>
      <c r="N84" s="77"/>
      <c r="O84" s="28">
        <f t="shared" si="22"/>
        <v>42052</v>
      </c>
      <c r="P84" s="11">
        <v>42048</v>
      </c>
      <c r="Q84" s="25">
        <f t="shared" si="18"/>
        <v>3</v>
      </c>
      <c r="R84" s="34" t="str">
        <f t="shared" si="19"/>
        <v>A TIEMPO</v>
      </c>
      <c r="S84" s="56" t="str">
        <f t="shared" si="20"/>
        <v>ANTES DE 10 DIAS</v>
      </c>
      <c r="T84" s="3"/>
    </row>
    <row r="85" spans="1:20" x14ac:dyDescent="0.25">
      <c r="A85" s="9">
        <v>77</v>
      </c>
      <c r="B85" s="46" t="s">
        <v>364</v>
      </c>
      <c r="C85" s="12" t="s">
        <v>365</v>
      </c>
      <c r="D85" s="46" t="s">
        <v>366</v>
      </c>
      <c r="E85" s="12" t="s">
        <v>367</v>
      </c>
      <c r="F85" s="21" t="s">
        <v>5</v>
      </c>
      <c r="G85" s="15">
        <f t="shared" si="14"/>
        <v>5</v>
      </c>
      <c r="H85" s="10" t="s">
        <v>11</v>
      </c>
      <c r="I85" s="11"/>
      <c r="J85" s="32">
        <v>42051</v>
      </c>
      <c r="K85" s="122" t="str">
        <f t="shared" si="23"/>
        <v>2015</v>
      </c>
      <c r="L85" s="14">
        <f t="shared" si="21"/>
        <v>2</v>
      </c>
      <c r="M85" s="119" t="str">
        <f t="shared" si="16"/>
        <v>Febrero 2015</v>
      </c>
      <c r="N85" s="77"/>
      <c r="O85" s="28">
        <f t="shared" si="22"/>
        <v>42058</v>
      </c>
      <c r="P85" s="11">
        <v>42054</v>
      </c>
      <c r="Q85" s="25">
        <f t="shared" si="18"/>
        <v>3</v>
      </c>
      <c r="R85" s="34" t="str">
        <f t="shared" si="19"/>
        <v>A TIEMPO</v>
      </c>
      <c r="S85" s="56" t="str">
        <f t="shared" si="20"/>
        <v>ANTES DE 10 DIAS</v>
      </c>
      <c r="T85" s="3"/>
    </row>
    <row r="86" spans="1:20" x14ac:dyDescent="0.25">
      <c r="A86" s="9">
        <v>78</v>
      </c>
      <c r="B86" s="46"/>
      <c r="C86" s="12"/>
      <c r="D86" s="46"/>
      <c r="E86" s="12"/>
      <c r="F86" s="21"/>
      <c r="G86" s="15" t="str">
        <f t="shared" si="14"/>
        <v/>
      </c>
      <c r="H86" s="10"/>
      <c r="I86" s="11"/>
      <c r="J86" s="32"/>
      <c r="K86" s="122" t="str">
        <f t="shared" si="23"/>
        <v/>
      </c>
      <c r="L86" s="14" t="str">
        <f t="shared" si="21"/>
        <v/>
      </c>
      <c r="M86" s="119" t="str">
        <f t="shared" si="16"/>
        <v/>
      </c>
      <c r="N86" s="77"/>
      <c r="O86" s="28" t="str">
        <f t="shared" si="22"/>
        <v/>
      </c>
      <c r="P86" s="11"/>
      <c r="Q86" s="25">
        <f t="shared" si="18"/>
        <v>0</v>
      </c>
      <c r="R86" s="34" t="str">
        <f t="shared" si="19"/>
        <v>A TIEMPO</v>
      </c>
      <c r="S86" s="56" t="str">
        <f t="shared" si="20"/>
        <v>ANTES DE 10 DIAS</v>
      </c>
      <c r="T86" s="3"/>
    </row>
    <row r="87" spans="1:20" x14ac:dyDescent="0.25">
      <c r="A87" s="9">
        <v>79</v>
      </c>
      <c r="B87" s="46"/>
      <c r="C87" s="12"/>
      <c r="D87" s="46"/>
      <c r="E87" s="12"/>
      <c r="F87" s="21"/>
      <c r="G87" s="15" t="str">
        <f t="shared" si="14"/>
        <v/>
      </c>
      <c r="H87" s="10"/>
      <c r="I87" s="11"/>
      <c r="J87" s="32"/>
      <c r="K87" s="122" t="str">
        <f t="shared" si="23"/>
        <v/>
      </c>
      <c r="L87" s="14" t="str">
        <f t="shared" si="21"/>
        <v/>
      </c>
      <c r="M87" s="119" t="str">
        <f t="shared" si="16"/>
        <v/>
      </c>
      <c r="N87" s="77"/>
      <c r="O87" s="28" t="str">
        <f t="shared" si="22"/>
        <v/>
      </c>
      <c r="P87" s="11"/>
      <c r="Q87" s="25">
        <f t="shared" si="18"/>
        <v>0</v>
      </c>
      <c r="R87" s="34" t="str">
        <f t="shared" si="19"/>
        <v>A TIEMPO</v>
      </c>
      <c r="S87" s="56" t="str">
        <f t="shared" si="20"/>
        <v>ANTES DE 10 DIAS</v>
      </c>
      <c r="T87" s="3"/>
    </row>
    <row r="88" spans="1:20" x14ac:dyDescent="0.25">
      <c r="A88" s="9">
        <v>80</v>
      </c>
      <c r="B88" s="46"/>
      <c r="C88" s="12"/>
      <c r="D88" s="46"/>
      <c r="E88" s="12"/>
      <c r="F88" s="21"/>
      <c r="G88" s="15" t="str">
        <f t="shared" si="14"/>
        <v/>
      </c>
      <c r="H88" s="10"/>
      <c r="I88" s="11"/>
      <c r="J88" s="32"/>
      <c r="K88" s="122" t="str">
        <f t="shared" si="23"/>
        <v/>
      </c>
      <c r="L88" s="14" t="str">
        <f t="shared" si="21"/>
        <v/>
      </c>
      <c r="M88" s="119" t="str">
        <f t="shared" si="16"/>
        <v/>
      </c>
      <c r="N88" s="77"/>
      <c r="O88" s="28" t="str">
        <f t="shared" si="22"/>
        <v/>
      </c>
      <c r="P88" s="11"/>
      <c r="Q88" s="25">
        <f t="shared" si="18"/>
        <v>0</v>
      </c>
      <c r="R88" s="34" t="str">
        <f t="shared" si="19"/>
        <v>A TIEMPO</v>
      </c>
      <c r="S88" s="56" t="str">
        <f t="shared" si="20"/>
        <v>ANTES DE 10 DIAS</v>
      </c>
      <c r="T88" s="3"/>
    </row>
    <row r="89" spans="1:20" x14ac:dyDescent="0.25">
      <c r="A89" s="9">
        <v>81</v>
      </c>
      <c r="B89" s="46"/>
      <c r="C89" s="12"/>
      <c r="D89" s="46"/>
      <c r="E89" s="12"/>
      <c r="F89" s="21"/>
      <c r="G89" s="15" t="str">
        <f t="shared" si="14"/>
        <v/>
      </c>
      <c r="H89" s="10"/>
      <c r="I89" s="11"/>
      <c r="J89" s="32"/>
      <c r="K89" s="122" t="str">
        <f t="shared" si="23"/>
        <v/>
      </c>
      <c r="L89" s="14" t="str">
        <f t="shared" si="21"/>
        <v/>
      </c>
      <c r="M89" s="119" t="str">
        <f t="shared" si="16"/>
        <v/>
      </c>
      <c r="N89" s="77"/>
      <c r="O89" s="28" t="str">
        <f t="shared" si="22"/>
        <v/>
      </c>
      <c r="P89" s="11"/>
      <c r="Q89" s="25">
        <f t="shared" si="18"/>
        <v>0</v>
      </c>
      <c r="R89" s="34" t="str">
        <f t="shared" si="19"/>
        <v>A TIEMPO</v>
      </c>
      <c r="S89" s="56" t="str">
        <f t="shared" si="20"/>
        <v>ANTES DE 10 DIAS</v>
      </c>
      <c r="T89" s="3"/>
    </row>
    <row r="90" spans="1:20" x14ac:dyDescent="0.25">
      <c r="A90" s="9">
        <v>82</v>
      </c>
      <c r="B90" s="46"/>
      <c r="C90" s="12"/>
      <c r="D90" s="46"/>
      <c r="E90" s="12"/>
      <c r="F90" s="21"/>
      <c r="G90" s="15" t="str">
        <f t="shared" si="14"/>
        <v/>
      </c>
      <c r="H90" s="10"/>
      <c r="I90" s="11"/>
      <c r="J90" s="32"/>
      <c r="K90" s="122" t="str">
        <f t="shared" si="23"/>
        <v/>
      </c>
      <c r="L90" s="14" t="str">
        <f t="shared" si="21"/>
        <v/>
      </c>
      <c r="M90" s="119" t="str">
        <f t="shared" si="16"/>
        <v/>
      </c>
      <c r="N90" s="77"/>
      <c r="O90" s="28" t="str">
        <f t="shared" si="22"/>
        <v/>
      </c>
      <c r="P90" s="11"/>
      <c r="Q90" s="25">
        <f t="shared" si="18"/>
        <v>0</v>
      </c>
      <c r="R90" s="34" t="str">
        <f t="shared" si="19"/>
        <v>A TIEMPO</v>
      </c>
      <c r="S90" s="56" t="str">
        <f t="shared" si="20"/>
        <v>ANTES DE 10 DIAS</v>
      </c>
      <c r="T90" s="3"/>
    </row>
    <row r="91" spans="1:20" x14ac:dyDescent="0.25">
      <c r="A91" s="9">
        <v>83</v>
      </c>
      <c r="B91" s="46"/>
      <c r="C91" s="12"/>
      <c r="D91" s="46"/>
      <c r="E91" s="12"/>
      <c r="F91" s="21"/>
      <c r="G91" s="15" t="str">
        <f t="shared" si="14"/>
        <v/>
      </c>
      <c r="H91" s="10"/>
      <c r="I91" s="11"/>
      <c r="J91" s="32"/>
      <c r="K91" s="122" t="str">
        <f t="shared" si="23"/>
        <v/>
      </c>
      <c r="L91" s="14" t="str">
        <f t="shared" si="21"/>
        <v/>
      </c>
      <c r="M91" s="119" t="str">
        <f t="shared" si="16"/>
        <v/>
      </c>
      <c r="N91" s="77"/>
      <c r="O91" s="28" t="str">
        <f t="shared" si="22"/>
        <v/>
      </c>
      <c r="P91" s="11"/>
      <c r="Q91" s="25">
        <f t="shared" si="18"/>
        <v>0</v>
      </c>
      <c r="R91" s="34" t="str">
        <f t="shared" si="19"/>
        <v>A TIEMPO</v>
      </c>
      <c r="S91" s="56" t="str">
        <f t="shared" si="20"/>
        <v>ANTES DE 10 DIAS</v>
      </c>
      <c r="T91" s="3"/>
    </row>
    <row r="92" spans="1:20" x14ac:dyDescent="0.25">
      <c r="A92" s="9">
        <v>84</v>
      </c>
      <c r="B92" s="46"/>
      <c r="C92" s="12"/>
      <c r="D92" s="46"/>
      <c r="E92" s="12"/>
      <c r="F92" s="21"/>
      <c r="G92" s="15" t="str">
        <f t="shared" si="14"/>
        <v/>
      </c>
      <c r="H92" s="10"/>
      <c r="I92" s="11"/>
      <c r="J92" s="32"/>
      <c r="K92" s="122" t="str">
        <f t="shared" si="23"/>
        <v/>
      </c>
      <c r="L92" s="14" t="str">
        <f t="shared" si="21"/>
        <v/>
      </c>
      <c r="M92" s="119" t="str">
        <f t="shared" si="16"/>
        <v/>
      </c>
      <c r="N92" s="77"/>
      <c r="O92" s="28" t="str">
        <f t="shared" si="22"/>
        <v/>
      </c>
      <c r="P92" s="11"/>
      <c r="Q92" s="25">
        <f t="shared" si="18"/>
        <v>0</v>
      </c>
      <c r="R92" s="34" t="str">
        <f t="shared" si="19"/>
        <v>A TIEMPO</v>
      </c>
      <c r="S92" s="56" t="str">
        <f t="shared" si="20"/>
        <v>ANTES DE 10 DIAS</v>
      </c>
      <c r="T92" s="3"/>
    </row>
    <row r="93" spans="1:20" x14ac:dyDescent="0.25">
      <c r="A93" s="9">
        <v>85</v>
      </c>
      <c r="B93" s="46"/>
      <c r="C93" s="12"/>
      <c r="D93" s="46"/>
      <c r="E93" s="12"/>
      <c r="F93" s="21"/>
      <c r="G93" s="15" t="str">
        <f t="shared" si="14"/>
        <v/>
      </c>
      <c r="H93" s="10"/>
      <c r="I93" s="11"/>
      <c r="J93" s="32"/>
      <c r="K93" s="122" t="str">
        <f t="shared" si="23"/>
        <v/>
      </c>
      <c r="L93" s="14" t="str">
        <f t="shared" si="21"/>
        <v/>
      </c>
      <c r="M93" s="119" t="str">
        <f t="shared" si="16"/>
        <v/>
      </c>
      <c r="N93" s="77"/>
      <c r="O93" s="28" t="str">
        <f t="shared" si="22"/>
        <v/>
      </c>
      <c r="P93" s="11"/>
      <c r="Q93" s="25">
        <f t="shared" si="18"/>
        <v>0</v>
      </c>
      <c r="R93" s="34" t="str">
        <f t="shared" si="19"/>
        <v>A TIEMPO</v>
      </c>
      <c r="S93" s="56" t="str">
        <f t="shared" si="20"/>
        <v>ANTES DE 10 DIAS</v>
      </c>
      <c r="T93" s="3"/>
    </row>
    <row r="94" spans="1:20" x14ac:dyDescent="0.25">
      <c r="A94" s="9">
        <v>86</v>
      </c>
      <c r="B94" s="46"/>
      <c r="C94" s="12"/>
      <c r="D94" s="46"/>
      <c r="E94" s="12"/>
      <c r="F94" s="21"/>
      <c r="G94" s="15" t="str">
        <f t="shared" si="14"/>
        <v/>
      </c>
      <c r="H94" s="10"/>
      <c r="I94" s="11"/>
      <c r="J94" s="32"/>
      <c r="K94" s="122" t="str">
        <f t="shared" si="23"/>
        <v/>
      </c>
      <c r="L94" s="14" t="str">
        <f t="shared" si="21"/>
        <v/>
      </c>
      <c r="M94" s="119" t="str">
        <f t="shared" si="16"/>
        <v/>
      </c>
      <c r="N94" s="77"/>
      <c r="O94" s="28" t="str">
        <f t="shared" si="22"/>
        <v/>
      </c>
      <c r="P94" s="11"/>
      <c r="Q94" s="25">
        <f t="shared" si="18"/>
        <v>0</v>
      </c>
      <c r="R94" s="34" t="str">
        <f t="shared" si="19"/>
        <v>A TIEMPO</v>
      </c>
      <c r="S94" s="56" t="str">
        <f t="shared" si="20"/>
        <v>ANTES DE 10 DIAS</v>
      </c>
      <c r="T94" s="3"/>
    </row>
    <row r="95" spans="1:20" x14ac:dyDescent="0.25">
      <c r="A95" s="9">
        <v>87</v>
      </c>
      <c r="B95" s="46"/>
      <c r="C95" s="12"/>
      <c r="D95" s="46"/>
      <c r="E95" s="12"/>
      <c r="F95" s="21"/>
      <c r="G95" s="15" t="str">
        <f t="shared" si="14"/>
        <v/>
      </c>
      <c r="H95" s="10"/>
      <c r="I95" s="11"/>
      <c r="J95" s="32"/>
      <c r="K95" s="122" t="str">
        <f t="shared" si="23"/>
        <v/>
      </c>
      <c r="L95" s="14" t="str">
        <f t="shared" si="21"/>
        <v/>
      </c>
      <c r="M95" s="119" t="str">
        <f t="shared" si="16"/>
        <v/>
      </c>
      <c r="N95" s="77"/>
      <c r="O95" s="28" t="str">
        <f t="shared" si="22"/>
        <v/>
      </c>
      <c r="P95" s="11"/>
      <c r="Q95" s="25">
        <f t="shared" si="18"/>
        <v>0</v>
      </c>
      <c r="R95" s="34" t="str">
        <f t="shared" si="19"/>
        <v>A TIEMPO</v>
      </c>
      <c r="S95" s="56" t="str">
        <f t="shared" si="20"/>
        <v>ANTES DE 10 DIAS</v>
      </c>
      <c r="T95" s="3"/>
    </row>
    <row r="96" spans="1:20" x14ac:dyDescent="0.25">
      <c r="A96" s="9">
        <v>88</v>
      </c>
      <c r="B96" s="46"/>
      <c r="C96" s="12"/>
      <c r="D96" s="46"/>
      <c r="E96" s="12"/>
      <c r="F96" s="21"/>
      <c r="G96" s="15" t="str">
        <f t="shared" si="14"/>
        <v/>
      </c>
      <c r="H96" s="10"/>
      <c r="I96" s="11"/>
      <c r="J96" s="32"/>
      <c r="K96" s="122" t="str">
        <f t="shared" si="23"/>
        <v/>
      </c>
      <c r="L96" s="14" t="str">
        <f t="shared" si="21"/>
        <v/>
      </c>
      <c r="M96" s="119" t="str">
        <f t="shared" si="16"/>
        <v/>
      </c>
      <c r="N96" s="77"/>
      <c r="O96" s="28" t="str">
        <f t="shared" si="22"/>
        <v/>
      </c>
      <c r="P96" s="11"/>
      <c r="Q96" s="25">
        <f t="shared" si="18"/>
        <v>0</v>
      </c>
      <c r="R96" s="34" t="str">
        <f t="shared" si="19"/>
        <v>A TIEMPO</v>
      </c>
      <c r="S96" s="56" t="str">
        <f t="shared" si="20"/>
        <v>ANTES DE 10 DIAS</v>
      </c>
      <c r="T96" s="3"/>
    </row>
    <row r="97" spans="1:20" x14ac:dyDescent="0.25">
      <c r="A97" s="9">
        <v>89</v>
      </c>
      <c r="B97" s="46"/>
      <c r="C97" s="12"/>
      <c r="D97" s="46"/>
      <c r="E97" s="12"/>
      <c r="F97" s="21"/>
      <c r="G97" s="15" t="str">
        <f t="shared" si="14"/>
        <v/>
      </c>
      <c r="H97" s="10"/>
      <c r="I97" s="11"/>
      <c r="J97" s="32"/>
      <c r="K97" s="122" t="str">
        <f t="shared" si="23"/>
        <v/>
      </c>
      <c r="L97" s="14" t="str">
        <f t="shared" si="21"/>
        <v/>
      </c>
      <c r="M97" s="119" t="str">
        <f t="shared" si="16"/>
        <v/>
      </c>
      <c r="N97" s="77"/>
      <c r="O97" s="28" t="str">
        <f t="shared" si="22"/>
        <v/>
      </c>
      <c r="P97" s="11"/>
      <c r="Q97" s="25">
        <f t="shared" si="18"/>
        <v>0</v>
      </c>
      <c r="R97" s="34" t="str">
        <f t="shared" si="19"/>
        <v>A TIEMPO</v>
      </c>
      <c r="S97" s="56" t="str">
        <f t="shared" si="20"/>
        <v>ANTES DE 10 DIAS</v>
      </c>
      <c r="T97" s="3"/>
    </row>
    <row r="98" spans="1:20" x14ac:dyDescent="0.25">
      <c r="A98" s="9">
        <v>90</v>
      </c>
      <c r="B98" s="46"/>
      <c r="C98" s="12"/>
      <c r="D98" s="46"/>
      <c r="E98" s="12"/>
      <c r="F98" s="21"/>
      <c r="G98" s="15" t="str">
        <f t="shared" si="14"/>
        <v/>
      </c>
      <c r="H98" s="10"/>
      <c r="I98" s="11"/>
      <c r="J98" s="32"/>
      <c r="K98" s="122" t="str">
        <f t="shared" si="23"/>
        <v/>
      </c>
      <c r="L98" s="14" t="str">
        <f t="shared" si="21"/>
        <v/>
      </c>
      <c r="M98" s="119" t="str">
        <f t="shared" si="16"/>
        <v/>
      </c>
      <c r="N98" s="77"/>
      <c r="O98" s="28" t="str">
        <f t="shared" si="22"/>
        <v/>
      </c>
      <c r="P98" s="11"/>
      <c r="Q98" s="25">
        <f t="shared" si="18"/>
        <v>0</v>
      </c>
      <c r="R98" s="34" t="str">
        <f t="shared" si="19"/>
        <v>A TIEMPO</v>
      </c>
      <c r="S98" s="56" t="str">
        <f t="shared" si="20"/>
        <v>ANTES DE 10 DIAS</v>
      </c>
      <c r="T98" s="3"/>
    </row>
    <row r="99" spans="1:20" x14ac:dyDescent="0.25">
      <c r="A99" s="9">
        <v>91</v>
      </c>
      <c r="B99" s="46"/>
      <c r="C99" s="12"/>
      <c r="D99" s="46"/>
      <c r="E99" s="12"/>
      <c r="F99" s="21"/>
      <c r="G99" s="15" t="str">
        <f t="shared" si="14"/>
        <v/>
      </c>
      <c r="H99" s="10"/>
      <c r="I99" s="11"/>
      <c r="J99" s="32"/>
      <c r="K99" s="122" t="str">
        <f t="shared" si="23"/>
        <v/>
      </c>
      <c r="L99" s="14" t="str">
        <f t="shared" si="21"/>
        <v/>
      </c>
      <c r="M99" s="119" t="str">
        <f t="shared" si="16"/>
        <v/>
      </c>
      <c r="N99" s="77"/>
      <c r="O99" s="28" t="str">
        <f t="shared" si="22"/>
        <v/>
      </c>
      <c r="P99" s="11"/>
      <c r="Q99" s="25">
        <f t="shared" si="18"/>
        <v>0</v>
      </c>
      <c r="R99" s="34" t="str">
        <f t="shared" si="19"/>
        <v>A TIEMPO</v>
      </c>
      <c r="S99" s="56" t="str">
        <f t="shared" si="20"/>
        <v>ANTES DE 10 DIAS</v>
      </c>
      <c r="T99" s="3"/>
    </row>
    <row r="100" spans="1:20" x14ac:dyDescent="0.25">
      <c r="A100" s="9">
        <v>92</v>
      </c>
      <c r="B100" s="46"/>
      <c r="C100" s="12"/>
      <c r="D100" s="46"/>
      <c r="E100" s="12"/>
      <c r="F100" s="21"/>
      <c r="G100" s="15" t="str">
        <f t="shared" si="14"/>
        <v/>
      </c>
      <c r="H100" s="10"/>
      <c r="I100" s="11"/>
      <c r="J100" s="32"/>
      <c r="K100" s="122" t="str">
        <f t="shared" si="23"/>
        <v/>
      </c>
      <c r="L100" s="14" t="str">
        <f t="shared" si="21"/>
        <v/>
      </c>
      <c r="M100" s="119" t="str">
        <f t="shared" si="16"/>
        <v/>
      </c>
      <c r="N100" s="77"/>
      <c r="O100" s="28" t="str">
        <f t="shared" si="22"/>
        <v/>
      </c>
      <c r="P100" s="11"/>
      <c r="Q100" s="25">
        <f t="shared" si="18"/>
        <v>0</v>
      </c>
      <c r="R100" s="34" t="str">
        <f t="shared" si="19"/>
        <v>A TIEMPO</v>
      </c>
      <c r="S100" s="56" t="str">
        <f t="shared" si="20"/>
        <v>ANTES DE 10 DIAS</v>
      </c>
      <c r="T100" s="3"/>
    </row>
    <row r="101" spans="1:20" x14ac:dyDescent="0.25">
      <c r="A101" s="9">
        <v>93</v>
      </c>
      <c r="B101" s="46"/>
      <c r="C101" s="12"/>
      <c r="D101" s="46"/>
      <c r="E101" s="12"/>
      <c r="F101" s="21"/>
      <c r="G101" s="15" t="str">
        <f t="shared" si="14"/>
        <v/>
      </c>
      <c r="H101" s="10"/>
      <c r="I101" s="11"/>
      <c r="J101" s="32"/>
      <c r="K101" s="122" t="str">
        <f t="shared" si="23"/>
        <v/>
      </c>
      <c r="L101" s="14" t="str">
        <f t="shared" si="21"/>
        <v/>
      </c>
      <c r="M101" s="119" t="str">
        <f t="shared" si="16"/>
        <v/>
      </c>
      <c r="N101" s="77"/>
      <c r="O101" s="28" t="str">
        <f t="shared" si="22"/>
        <v/>
      </c>
      <c r="P101" s="11"/>
      <c r="Q101" s="25">
        <f t="shared" si="18"/>
        <v>0</v>
      </c>
      <c r="R101" s="34" t="str">
        <f t="shared" si="19"/>
        <v>A TIEMPO</v>
      </c>
      <c r="S101" s="56" t="str">
        <f t="shared" si="20"/>
        <v>ANTES DE 10 DIAS</v>
      </c>
      <c r="T101" s="3"/>
    </row>
    <row r="102" spans="1:20" x14ac:dyDescent="0.25">
      <c r="A102" s="9">
        <v>94</v>
      </c>
      <c r="B102" s="46"/>
      <c r="C102" s="12"/>
      <c r="D102" s="46"/>
      <c r="E102" s="12"/>
      <c r="F102" s="21"/>
      <c r="G102" s="15" t="str">
        <f t="shared" si="14"/>
        <v/>
      </c>
      <c r="H102" s="10"/>
      <c r="I102" s="11"/>
      <c r="J102" s="32"/>
      <c r="K102" s="122" t="str">
        <f t="shared" si="23"/>
        <v/>
      </c>
      <c r="L102" s="14" t="str">
        <f t="shared" si="21"/>
        <v/>
      </c>
      <c r="M102" s="119" t="str">
        <f t="shared" si="16"/>
        <v/>
      </c>
      <c r="N102" s="77"/>
      <c r="O102" s="28" t="str">
        <f t="shared" si="22"/>
        <v/>
      </c>
      <c r="P102" s="11"/>
      <c r="Q102" s="25">
        <f t="shared" si="18"/>
        <v>0</v>
      </c>
      <c r="R102" s="34" t="str">
        <f t="shared" si="19"/>
        <v>A TIEMPO</v>
      </c>
      <c r="S102" s="56" t="str">
        <f t="shared" si="20"/>
        <v>ANTES DE 10 DIAS</v>
      </c>
      <c r="T102" s="3"/>
    </row>
    <row r="103" spans="1:20" x14ac:dyDescent="0.25">
      <c r="A103" s="9">
        <v>95</v>
      </c>
      <c r="B103" s="46"/>
      <c r="C103" s="12"/>
      <c r="D103" s="46"/>
      <c r="E103" s="12"/>
      <c r="F103" s="21"/>
      <c r="G103" s="15" t="str">
        <f t="shared" si="14"/>
        <v/>
      </c>
      <c r="H103" s="10"/>
      <c r="I103" s="11"/>
      <c r="J103" s="32"/>
      <c r="K103" s="122" t="str">
        <f t="shared" si="23"/>
        <v/>
      </c>
      <c r="L103" s="14" t="str">
        <f t="shared" si="21"/>
        <v/>
      </c>
      <c r="M103" s="119" t="str">
        <f t="shared" si="16"/>
        <v/>
      </c>
      <c r="N103" s="77"/>
      <c r="O103" s="28" t="str">
        <f t="shared" si="22"/>
        <v/>
      </c>
      <c r="P103" s="11"/>
      <c r="Q103" s="25">
        <f t="shared" si="18"/>
        <v>0</v>
      </c>
      <c r="R103" s="34" t="str">
        <f t="shared" si="19"/>
        <v>A TIEMPO</v>
      </c>
      <c r="S103" s="56" t="str">
        <f t="shared" si="20"/>
        <v>ANTES DE 10 DIAS</v>
      </c>
      <c r="T103" s="3"/>
    </row>
    <row r="104" spans="1:20" x14ac:dyDescent="0.25">
      <c r="A104" s="9">
        <v>96</v>
      </c>
      <c r="B104" s="46"/>
      <c r="C104" s="12"/>
      <c r="D104" s="46"/>
      <c r="E104" s="12"/>
      <c r="F104" s="21"/>
      <c r="G104" s="15" t="str">
        <f t="shared" si="14"/>
        <v/>
      </c>
      <c r="H104" s="10"/>
      <c r="I104" s="11"/>
      <c r="J104" s="32"/>
      <c r="K104" s="122" t="str">
        <f t="shared" si="23"/>
        <v/>
      </c>
      <c r="L104" s="14" t="str">
        <f t="shared" si="21"/>
        <v/>
      </c>
      <c r="M104" s="119" t="str">
        <f t="shared" si="16"/>
        <v/>
      </c>
      <c r="N104" s="77"/>
      <c r="O104" s="28" t="str">
        <f t="shared" si="22"/>
        <v/>
      </c>
      <c r="P104" s="11"/>
      <c r="Q104" s="25">
        <f t="shared" si="18"/>
        <v>0</v>
      </c>
      <c r="R104" s="34" t="str">
        <f t="shared" si="19"/>
        <v>A TIEMPO</v>
      </c>
      <c r="S104" s="56" t="str">
        <f t="shared" si="20"/>
        <v>ANTES DE 10 DIAS</v>
      </c>
      <c r="T104" s="3"/>
    </row>
    <row r="105" spans="1:20" x14ac:dyDescent="0.25">
      <c r="A105" s="9">
        <v>97</v>
      </c>
      <c r="B105" s="46"/>
      <c r="C105" s="12"/>
      <c r="D105" s="46"/>
      <c r="E105" s="12"/>
      <c r="F105" s="21"/>
      <c r="G105" s="15" t="str">
        <f t="shared" si="14"/>
        <v/>
      </c>
      <c r="H105" s="10"/>
      <c r="I105" s="11"/>
      <c r="J105" s="32"/>
      <c r="K105" s="122" t="str">
        <f t="shared" si="23"/>
        <v/>
      </c>
      <c r="L105" s="14" t="str">
        <f t="shared" si="21"/>
        <v/>
      </c>
      <c r="M105" s="119" t="str">
        <f t="shared" ref="M105:M136" si="24">+IFERROR((VLOOKUP(L105,Meses,2,FALSE))&amp;" "&amp;TEXT(J105,"YYYY"),"")</f>
        <v/>
      </c>
      <c r="N105" s="77"/>
      <c r="O105" s="28" t="str">
        <f t="shared" si="22"/>
        <v/>
      </c>
      <c r="P105" s="11"/>
      <c r="Q105" s="25">
        <f t="shared" si="18"/>
        <v>0</v>
      </c>
      <c r="R105" s="34" t="str">
        <f t="shared" si="19"/>
        <v>A TIEMPO</v>
      </c>
      <c r="S105" s="56" t="str">
        <f t="shared" si="20"/>
        <v>ANTES DE 10 DIAS</v>
      </c>
      <c r="T105" s="3"/>
    </row>
    <row r="106" spans="1:20" x14ac:dyDescent="0.25">
      <c r="A106" s="9">
        <v>98</v>
      </c>
      <c r="B106" s="46"/>
      <c r="C106" s="12"/>
      <c r="D106" s="46"/>
      <c r="E106" s="12"/>
      <c r="F106" s="21"/>
      <c r="G106" s="15" t="str">
        <f t="shared" si="14"/>
        <v/>
      </c>
      <c r="H106" s="10"/>
      <c r="I106" s="11"/>
      <c r="J106" s="32"/>
      <c r="K106" s="122" t="str">
        <f t="shared" si="23"/>
        <v/>
      </c>
      <c r="L106" s="14" t="str">
        <f t="shared" si="21"/>
        <v/>
      </c>
      <c r="M106" s="119" t="str">
        <f t="shared" si="24"/>
        <v/>
      </c>
      <c r="N106" s="77"/>
      <c r="O106" s="28" t="str">
        <f t="shared" si="22"/>
        <v/>
      </c>
      <c r="P106" s="11"/>
      <c r="Q106" s="25">
        <f t="shared" si="18"/>
        <v>0</v>
      </c>
      <c r="R106" s="34" t="str">
        <f t="shared" si="19"/>
        <v>A TIEMPO</v>
      </c>
      <c r="S106" s="56" t="str">
        <f t="shared" si="20"/>
        <v>ANTES DE 10 DIAS</v>
      </c>
      <c r="T106" s="3"/>
    </row>
    <row r="107" spans="1:20" x14ac:dyDescent="0.25">
      <c r="A107" s="9">
        <v>99</v>
      </c>
      <c r="B107" s="46"/>
      <c r="C107" s="12"/>
      <c r="D107" s="46"/>
      <c r="E107" s="12"/>
      <c r="F107" s="21"/>
      <c r="G107" s="15" t="str">
        <f t="shared" si="14"/>
        <v/>
      </c>
      <c r="H107" s="10"/>
      <c r="I107" s="11"/>
      <c r="J107" s="32"/>
      <c r="K107" s="122" t="str">
        <f t="shared" si="23"/>
        <v/>
      </c>
      <c r="L107" s="14" t="str">
        <f t="shared" si="21"/>
        <v/>
      </c>
      <c r="M107" s="119" t="str">
        <f t="shared" si="24"/>
        <v/>
      </c>
      <c r="N107" s="77"/>
      <c r="O107" s="28" t="str">
        <f t="shared" si="22"/>
        <v/>
      </c>
      <c r="P107" s="11"/>
      <c r="Q107" s="25">
        <f t="shared" si="18"/>
        <v>0</v>
      </c>
      <c r="R107" s="34" t="str">
        <f t="shared" si="19"/>
        <v>A TIEMPO</v>
      </c>
      <c r="S107" s="56" t="str">
        <f t="shared" si="20"/>
        <v>ANTES DE 10 DIAS</v>
      </c>
      <c r="T107" s="3"/>
    </row>
    <row r="108" spans="1:20" x14ac:dyDescent="0.25">
      <c r="A108" s="9">
        <v>100</v>
      </c>
      <c r="B108" s="46"/>
      <c r="C108" s="12"/>
      <c r="D108" s="46"/>
      <c r="E108" s="12"/>
      <c r="F108" s="21"/>
      <c r="G108" s="15" t="str">
        <f t="shared" si="14"/>
        <v/>
      </c>
      <c r="H108" s="10"/>
      <c r="I108" s="11"/>
      <c r="J108" s="32"/>
      <c r="K108" s="122" t="str">
        <f t="shared" si="23"/>
        <v/>
      </c>
      <c r="L108" s="14" t="str">
        <f t="shared" si="21"/>
        <v/>
      </c>
      <c r="M108" s="119" t="str">
        <f t="shared" si="24"/>
        <v/>
      </c>
      <c r="N108" s="77"/>
      <c r="O108" s="28" t="str">
        <f t="shared" si="22"/>
        <v/>
      </c>
      <c r="P108" s="11"/>
      <c r="Q108" s="25">
        <f t="shared" si="18"/>
        <v>0</v>
      </c>
      <c r="R108" s="34" t="str">
        <f t="shared" si="19"/>
        <v>A TIEMPO</v>
      </c>
      <c r="S108" s="56" t="str">
        <f t="shared" si="20"/>
        <v>ANTES DE 10 DIAS</v>
      </c>
      <c r="T108" s="3"/>
    </row>
    <row r="109" spans="1:20" x14ac:dyDescent="0.25">
      <c r="A109" s="9">
        <v>101</v>
      </c>
      <c r="B109" s="46"/>
      <c r="C109" s="12"/>
      <c r="D109" s="46"/>
      <c r="E109" s="12"/>
      <c r="F109" s="21"/>
      <c r="G109" s="15" t="str">
        <f t="shared" si="14"/>
        <v/>
      </c>
      <c r="H109" s="10"/>
      <c r="I109" s="11"/>
      <c r="J109" s="32"/>
      <c r="K109" s="122" t="str">
        <f t="shared" si="23"/>
        <v/>
      </c>
      <c r="L109" s="14" t="str">
        <f t="shared" si="21"/>
        <v/>
      </c>
      <c r="M109" s="119" t="str">
        <f t="shared" si="24"/>
        <v/>
      </c>
      <c r="N109" s="77"/>
      <c r="O109" s="28" t="str">
        <f t="shared" si="22"/>
        <v/>
      </c>
      <c r="P109" s="11"/>
      <c r="Q109" s="25">
        <f t="shared" si="18"/>
        <v>0</v>
      </c>
      <c r="R109" s="34" t="str">
        <f t="shared" si="19"/>
        <v>A TIEMPO</v>
      </c>
      <c r="S109" s="56" t="str">
        <f t="shared" si="20"/>
        <v>ANTES DE 10 DIAS</v>
      </c>
      <c r="T109" s="3"/>
    </row>
    <row r="110" spans="1:20" x14ac:dyDescent="0.25">
      <c r="A110" s="9">
        <v>102</v>
      </c>
      <c r="B110" s="46"/>
      <c r="C110" s="12"/>
      <c r="D110" s="46"/>
      <c r="E110" s="12"/>
      <c r="F110" s="21"/>
      <c r="G110" s="15" t="str">
        <f t="shared" si="14"/>
        <v/>
      </c>
      <c r="H110" s="10"/>
      <c r="I110" s="11"/>
      <c r="J110" s="32"/>
      <c r="K110" s="122" t="str">
        <f t="shared" si="23"/>
        <v/>
      </c>
      <c r="L110" s="14" t="str">
        <f t="shared" si="21"/>
        <v/>
      </c>
      <c r="M110" s="119" t="str">
        <f t="shared" si="24"/>
        <v/>
      </c>
      <c r="N110" s="77"/>
      <c r="O110" s="28" t="str">
        <f t="shared" si="22"/>
        <v/>
      </c>
      <c r="P110" s="11"/>
      <c r="Q110" s="25">
        <f t="shared" si="18"/>
        <v>0</v>
      </c>
      <c r="R110" s="34" t="str">
        <f t="shared" si="19"/>
        <v>A TIEMPO</v>
      </c>
      <c r="S110" s="56" t="str">
        <f t="shared" si="20"/>
        <v>ANTES DE 10 DIAS</v>
      </c>
      <c r="T110" s="3"/>
    </row>
    <row r="111" spans="1:20" x14ac:dyDescent="0.25">
      <c r="A111" s="9">
        <v>103</v>
      </c>
      <c r="B111" s="46"/>
      <c r="C111" s="12"/>
      <c r="D111" s="46"/>
      <c r="E111" s="12"/>
      <c r="F111" s="21"/>
      <c r="G111" s="15" t="str">
        <f t="shared" si="14"/>
        <v/>
      </c>
      <c r="H111" s="10"/>
      <c r="I111" s="11"/>
      <c r="J111" s="32"/>
      <c r="K111" s="122" t="str">
        <f t="shared" si="23"/>
        <v/>
      </c>
      <c r="L111" s="14" t="str">
        <f t="shared" si="21"/>
        <v/>
      </c>
      <c r="M111" s="119" t="str">
        <f t="shared" si="24"/>
        <v/>
      </c>
      <c r="N111" s="77"/>
      <c r="O111" s="28" t="str">
        <f t="shared" si="22"/>
        <v/>
      </c>
      <c r="P111" s="11"/>
      <c r="Q111" s="25">
        <f t="shared" si="18"/>
        <v>0</v>
      </c>
      <c r="R111" s="34" t="str">
        <f t="shared" si="19"/>
        <v>A TIEMPO</v>
      </c>
      <c r="S111" s="56" t="str">
        <f t="shared" si="20"/>
        <v>ANTES DE 10 DIAS</v>
      </c>
      <c r="T111" s="3"/>
    </row>
    <row r="112" spans="1:20" x14ac:dyDescent="0.25">
      <c r="A112" s="9">
        <v>104</v>
      </c>
      <c r="B112" s="46"/>
      <c r="C112" s="12"/>
      <c r="D112" s="46"/>
      <c r="E112" s="12"/>
      <c r="F112" s="21"/>
      <c r="G112" s="15" t="str">
        <f t="shared" si="14"/>
        <v/>
      </c>
      <c r="H112" s="10"/>
      <c r="I112" s="11"/>
      <c r="J112" s="32"/>
      <c r="K112" s="122" t="str">
        <f t="shared" si="23"/>
        <v/>
      </c>
      <c r="L112" s="14" t="str">
        <f t="shared" si="21"/>
        <v/>
      </c>
      <c r="M112" s="119" t="str">
        <f t="shared" si="24"/>
        <v/>
      </c>
      <c r="N112" s="77"/>
      <c r="O112" s="28" t="str">
        <f t="shared" si="22"/>
        <v/>
      </c>
      <c r="P112" s="11"/>
      <c r="Q112" s="25">
        <f t="shared" si="18"/>
        <v>0</v>
      </c>
      <c r="R112" s="34" t="str">
        <f t="shared" si="19"/>
        <v>A TIEMPO</v>
      </c>
      <c r="S112" s="56" t="str">
        <f t="shared" si="20"/>
        <v>ANTES DE 10 DIAS</v>
      </c>
      <c r="T112" s="3"/>
    </row>
    <row r="113" spans="1:20" x14ac:dyDescent="0.25">
      <c r="A113" s="9">
        <v>105</v>
      </c>
      <c r="B113" s="46"/>
      <c r="C113" s="12"/>
      <c r="D113" s="46"/>
      <c r="E113" s="12"/>
      <c r="F113" s="21"/>
      <c r="G113" s="15" t="str">
        <f t="shared" si="14"/>
        <v/>
      </c>
      <c r="H113" s="10"/>
      <c r="I113" s="11"/>
      <c r="J113" s="32"/>
      <c r="K113" s="122" t="str">
        <f t="shared" si="23"/>
        <v/>
      </c>
      <c r="L113" s="14" t="str">
        <f t="shared" si="21"/>
        <v/>
      </c>
      <c r="M113" s="119" t="str">
        <f t="shared" si="24"/>
        <v/>
      </c>
      <c r="N113" s="77"/>
      <c r="O113" s="28" t="str">
        <f t="shared" si="22"/>
        <v/>
      </c>
      <c r="P113" s="11"/>
      <c r="Q113" s="25">
        <f t="shared" si="18"/>
        <v>0</v>
      </c>
      <c r="R113" s="34" t="str">
        <f t="shared" si="19"/>
        <v>A TIEMPO</v>
      </c>
      <c r="S113" s="56" t="str">
        <f t="shared" si="20"/>
        <v>ANTES DE 10 DIAS</v>
      </c>
      <c r="T113" s="3"/>
    </row>
    <row r="114" spans="1:20" x14ac:dyDescent="0.25">
      <c r="A114" s="9">
        <v>106</v>
      </c>
      <c r="B114" s="46"/>
      <c r="C114" s="12"/>
      <c r="D114" s="46"/>
      <c r="E114" s="12"/>
      <c r="F114" s="21"/>
      <c r="G114" s="15" t="str">
        <f t="shared" si="14"/>
        <v/>
      </c>
      <c r="H114" s="10"/>
      <c r="I114" s="11"/>
      <c r="J114" s="32"/>
      <c r="K114" s="122" t="str">
        <f t="shared" si="23"/>
        <v/>
      </c>
      <c r="L114" s="14" t="str">
        <f t="shared" si="21"/>
        <v/>
      </c>
      <c r="M114" s="119" t="str">
        <f t="shared" si="24"/>
        <v/>
      </c>
      <c r="N114" s="77"/>
      <c r="O114" s="28" t="str">
        <f t="shared" si="22"/>
        <v/>
      </c>
      <c r="P114" s="11"/>
      <c r="Q114" s="25">
        <f t="shared" si="18"/>
        <v>0</v>
      </c>
      <c r="R114" s="34" t="str">
        <f t="shared" si="19"/>
        <v>A TIEMPO</v>
      </c>
      <c r="S114" s="56" t="str">
        <f t="shared" si="20"/>
        <v>ANTES DE 10 DIAS</v>
      </c>
      <c r="T114" s="3"/>
    </row>
    <row r="115" spans="1:20" x14ac:dyDescent="0.25">
      <c r="A115" s="9">
        <v>107</v>
      </c>
      <c r="B115" s="46"/>
      <c r="C115" s="12"/>
      <c r="D115" s="46"/>
      <c r="E115" s="12"/>
      <c r="F115" s="21"/>
      <c r="G115" s="15" t="str">
        <f t="shared" si="14"/>
        <v/>
      </c>
      <c r="H115" s="10"/>
      <c r="I115" s="11"/>
      <c r="J115" s="32"/>
      <c r="K115" s="122" t="str">
        <f t="shared" si="23"/>
        <v/>
      </c>
      <c r="L115" s="14" t="str">
        <f t="shared" si="21"/>
        <v/>
      </c>
      <c r="M115" s="119" t="str">
        <f t="shared" si="24"/>
        <v/>
      </c>
      <c r="N115" s="77"/>
      <c r="O115" s="28" t="str">
        <f t="shared" si="22"/>
        <v/>
      </c>
      <c r="P115" s="11"/>
      <c r="Q115" s="25">
        <f t="shared" si="18"/>
        <v>0</v>
      </c>
      <c r="R115" s="34" t="str">
        <f t="shared" si="19"/>
        <v>A TIEMPO</v>
      </c>
      <c r="S115" s="56" t="str">
        <f t="shared" si="20"/>
        <v>ANTES DE 10 DIAS</v>
      </c>
      <c r="T115" s="3"/>
    </row>
    <row r="116" spans="1:20" x14ac:dyDescent="0.25">
      <c r="A116" s="9">
        <v>108</v>
      </c>
      <c r="B116" s="46"/>
      <c r="C116" s="12"/>
      <c r="D116" s="46"/>
      <c r="E116" s="12"/>
      <c r="F116" s="21"/>
      <c r="G116" s="15" t="str">
        <f t="shared" si="14"/>
        <v/>
      </c>
      <c r="H116" s="10"/>
      <c r="I116" s="11"/>
      <c r="J116" s="32"/>
      <c r="K116" s="122" t="str">
        <f t="shared" si="23"/>
        <v/>
      </c>
      <c r="L116" s="14" t="str">
        <f t="shared" si="21"/>
        <v/>
      </c>
      <c r="M116" s="119" t="str">
        <f t="shared" si="24"/>
        <v/>
      </c>
      <c r="N116" s="77"/>
      <c r="O116" s="28" t="str">
        <f t="shared" si="22"/>
        <v/>
      </c>
      <c r="P116" s="11"/>
      <c r="Q116" s="25">
        <f t="shared" si="18"/>
        <v>0</v>
      </c>
      <c r="R116" s="34" t="str">
        <f t="shared" si="19"/>
        <v>A TIEMPO</v>
      </c>
      <c r="S116" s="56" t="str">
        <f t="shared" si="20"/>
        <v>ANTES DE 10 DIAS</v>
      </c>
      <c r="T116" s="3"/>
    </row>
    <row r="117" spans="1:20" x14ac:dyDescent="0.25">
      <c r="A117" s="9">
        <v>109</v>
      </c>
      <c r="B117" s="46"/>
      <c r="C117" s="12"/>
      <c r="D117" s="46"/>
      <c r="E117" s="12"/>
      <c r="F117" s="21"/>
      <c r="G117" s="15" t="str">
        <f t="shared" si="14"/>
        <v/>
      </c>
      <c r="H117" s="10"/>
      <c r="I117" s="11"/>
      <c r="J117" s="32"/>
      <c r="K117" s="122" t="str">
        <f t="shared" si="23"/>
        <v/>
      </c>
      <c r="L117" s="14" t="str">
        <f t="shared" si="21"/>
        <v/>
      </c>
      <c r="M117" s="119" t="str">
        <f t="shared" si="24"/>
        <v/>
      </c>
      <c r="N117" s="77"/>
      <c r="O117" s="28" t="str">
        <f t="shared" si="22"/>
        <v/>
      </c>
      <c r="P117" s="11"/>
      <c r="Q117" s="25">
        <f t="shared" si="18"/>
        <v>0</v>
      </c>
      <c r="R117" s="34" t="str">
        <f t="shared" si="19"/>
        <v>A TIEMPO</v>
      </c>
      <c r="S117" s="56" t="str">
        <f t="shared" si="20"/>
        <v>ANTES DE 10 DIAS</v>
      </c>
      <c r="T117" s="3"/>
    </row>
    <row r="118" spans="1:20" x14ac:dyDescent="0.25">
      <c r="A118" s="9">
        <v>110</v>
      </c>
      <c r="B118" s="46"/>
      <c r="C118" s="12"/>
      <c r="D118" s="46"/>
      <c r="E118" s="12"/>
      <c r="F118" s="21"/>
      <c r="G118" s="15" t="str">
        <f t="shared" si="14"/>
        <v/>
      </c>
      <c r="H118" s="10"/>
      <c r="I118" s="11"/>
      <c r="J118" s="32"/>
      <c r="K118" s="122" t="str">
        <f t="shared" si="23"/>
        <v/>
      </c>
      <c r="L118" s="14" t="str">
        <f t="shared" si="21"/>
        <v/>
      </c>
      <c r="M118" s="119" t="str">
        <f t="shared" si="24"/>
        <v/>
      </c>
      <c r="N118" s="77"/>
      <c r="O118" s="28" t="str">
        <f t="shared" si="22"/>
        <v/>
      </c>
      <c r="P118" s="11"/>
      <c r="Q118" s="25">
        <f t="shared" si="18"/>
        <v>0</v>
      </c>
      <c r="R118" s="34" t="str">
        <f t="shared" si="19"/>
        <v>A TIEMPO</v>
      </c>
      <c r="S118" s="56" t="str">
        <f t="shared" si="20"/>
        <v>ANTES DE 10 DIAS</v>
      </c>
      <c r="T118" s="3"/>
    </row>
    <row r="119" spans="1:20" x14ac:dyDescent="0.25">
      <c r="A119" s="9">
        <v>111</v>
      </c>
      <c r="B119" s="46"/>
      <c r="C119" s="12"/>
      <c r="D119" s="46"/>
      <c r="E119" s="12"/>
      <c r="F119" s="21"/>
      <c r="G119" s="15" t="str">
        <f t="shared" si="14"/>
        <v/>
      </c>
      <c r="H119" s="10"/>
      <c r="I119" s="11"/>
      <c r="J119" s="32"/>
      <c r="K119" s="122" t="str">
        <f t="shared" si="23"/>
        <v/>
      </c>
      <c r="L119" s="14" t="str">
        <f t="shared" si="21"/>
        <v/>
      </c>
      <c r="M119" s="119" t="str">
        <f t="shared" si="24"/>
        <v/>
      </c>
      <c r="N119" s="77"/>
      <c r="O119" s="28" t="str">
        <f t="shared" si="22"/>
        <v/>
      </c>
      <c r="P119" s="11"/>
      <c r="Q119" s="25">
        <f t="shared" si="18"/>
        <v>0</v>
      </c>
      <c r="R119" s="34" t="str">
        <f t="shared" si="19"/>
        <v>A TIEMPO</v>
      </c>
      <c r="S119" s="56" t="str">
        <f t="shared" si="20"/>
        <v>ANTES DE 10 DIAS</v>
      </c>
      <c r="T119" s="3"/>
    </row>
    <row r="120" spans="1:20" x14ac:dyDescent="0.25">
      <c r="A120" s="9">
        <v>112</v>
      </c>
      <c r="B120" s="46"/>
      <c r="C120" s="12"/>
      <c r="D120" s="46"/>
      <c r="E120" s="12"/>
      <c r="F120" s="21"/>
      <c r="G120" s="15" t="str">
        <f t="shared" si="14"/>
        <v/>
      </c>
      <c r="H120" s="10"/>
      <c r="I120" s="11"/>
      <c r="J120" s="32"/>
      <c r="K120" s="122" t="str">
        <f t="shared" si="23"/>
        <v/>
      </c>
      <c r="L120" s="14" t="str">
        <f t="shared" si="21"/>
        <v/>
      </c>
      <c r="M120" s="119" t="str">
        <f t="shared" si="24"/>
        <v/>
      </c>
      <c r="N120" s="77"/>
      <c r="O120" s="28" t="str">
        <f t="shared" si="22"/>
        <v/>
      </c>
      <c r="P120" s="11"/>
      <c r="Q120" s="25">
        <f t="shared" si="18"/>
        <v>0</v>
      </c>
      <c r="R120" s="34" t="str">
        <f t="shared" si="19"/>
        <v>A TIEMPO</v>
      </c>
      <c r="S120" s="56" t="str">
        <f t="shared" si="20"/>
        <v>ANTES DE 10 DIAS</v>
      </c>
      <c r="T120" s="3"/>
    </row>
    <row r="121" spans="1:20" x14ac:dyDescent="0.25">
      <c r="A121" s="9">
        <v>113</v>
      </c>
      <c r="B121" s="46"/>
      <c r="C121" s="12"/>
      <c r="D121" s="46"/>
      <c r="E121" s="12"/>
      <c r="F121" s="21"/>
      <c r="G121" s="15" t="str">
        <f t="shared" si="14"/>
        <v/>
      </c>
      <c r="H121" s="10"/>
      <c r="I121" s="11"/>
      <c r="J121" s="32"/>
      <c r="K121" s="122" t="str">
        <f t="shared" si="23"/>
        <v/>
      </c>
      <c r="L121" s="14" t="str">
        <f t="shared" si="21"/>
        <v/>
      </c>
      <c r="M121" s="119" t="str">
        <f t="shared" si="24"/>
        <v/>
      </c>
      <c r="N121" s="77"/>
      <c r="O121" s="28" t="str">
        <f t="shared" si="22"/>
        <v/>
      </c>
      <c r="P121" s="11"/>
      <c r="Q121" s="25">
        <f t="shared" si="18"/>
        <v>0</v>
      </c>
      <c r="R121" s="34" t="str">
        <f t="shared" si="19"/>
        <v>A TIEMPO</v>
      </c>
      <c r="S121" s="56" t="str">
        <f t="shared" si="20"/>
        <v>ANTES DE 10 DIAS</v>
      </c>
      <c r="T121" s="3"/>
    </row>
    <row r="122" spans="1:20" x14ac:dyDescent="0.25">
      <c r="A122" s="9">
        <v>114</v>
      </c>
      <c r="B122" s="46"/>
      <c r="C122" s="12"/>
      <c r="D122" s="46"/>
      <c r="E122" s="12"/>
      <c r="F122" s="21"/>
      <c r="G122" s="15" t="str">
        <f t="shared" si="14"/>
        <v/>
      </c>
      <c r="H122" s="10"/>
      <c r="I122" s="11"/>
      <c r="J122" s="32"/>
      <c r="K122" s="122" t="str">
        <f t="shared" si="23"/>
        <v/>
      </c>
      <c r="L122" s="14" t="str">
        <f t="shared" si="21"/>
        <v/>
      </c>
      <c r="M122" s="119" t="str">
        <f t="shared" si="24"/>
        <v/>
      </c>
      <c r="N122" s="77"/>
      <c r="O122" s="28" t="str">
        <f t="shared" si="22"/>
        <v/>
      </c>
      <c r="P122" s="11"/>
      <c r="Q122" s="25">
        <f t="shared" si="18"/>
        <v>0</v>
      </c>
      <c r="R122" s="34" t="str">
        <f t="shared" si="19"/>
        <v>A TIEMPO</v>
      </c>
      <c r="S122" s="56" t="str">
        <f t="shared" si="20"/>
        <v>ANTES DE 10 DIAS</v>
      </c>
      <c r="T122" s="3"/>
    </row>
    <row r="123" spans="1:20" x14ac:dyDescent="0.25">
      <c r="A123" s="9">
        <v>115</v>
      </c>
      <c r="B123" s="46"/>
      <c r="C123" s="12"/>
      <c r="D123" s="46"/>
      <c r="E123" s="12"/>
      <c r="F123" s="21"/>
      <c r="G123" s="15" t="str">
        <f t="shared" si="14"/>
        <v/>
      </c>
      <c r="H123" s="10"/>
      <c r="I123" s="11"/>
      <c r="J123" s="32"/>
      <c r="K123" s="122" t="str">
        <f t="shared" si="23"/>
        <v/>
      </c>
      <c r="L123" s="14" t="str">
        <f t="shared" si="21"/>
        <v/>
      </c>
      <c r="M123" s="119" t="str">
        <f t="shared" si="24"/>
        <v/>
      </c>
      <c r="N123" s="77"/>
      <c r="O123" s="28" t="str">
        <f t="shared" si="22"/>
        <v/>
      </c>
      <c r="P123" s="11"/>
      <c r="Q123" s="25">
        <f t="shared" si="18"/>
        <v>0</v>
      </c>
      <c r="R123" s="34" t="str">
        <f t="shared" si="19"/>
        <v>A TIEMPO</v>
      </c>
      <c r="S123" s="56" t="str">
        <f t="shared" si="20"/>
        <v>ANTES DE 10 DIAS</v>
      </c>
      <c r="T123" s="3"/>
    </row>
    <row r="124" spans="1:20" x14ac:dyDescent="0.25">
      <c r="A124" s="9">
        <v>116</v>
      </c>
      <c r="B124" s="46"/>
      <c r="C124" s="12"/>
      <c r="D124" s="46"/>
      <c r="E124" s="12"/>
      <c r="F124" s="21"/>
      <c r="G124" s="15" t="str">
        <f t="shared" si="14"/>
        <v/>
      </c>
      <c r="H124" s="10"/>
      <c r="I124" s="11"/>
      <c r="J124" s="32"/>
      <c r="K124" s="122" t="str">
        <f t="shared" si="23"/>
        <v/>
      </c>
      <c r="L124" s="14" t="str">
        <f t="shared" si="21"/>
        <v/>
      </c>
      <c r="M124" s="119" t="str">
        <f t="shared" si="24"/>
        <v/>
      </c>
      <c r="N124" s="77"/>
      <c r="O124" s="28" t="str">
        <f t="shared" si="22"/>
        <v/>
      </c>
      <c r="P124" s="11"/>
      <c r="Q124" s="25">
        <f t="shared" si="18"/>
        <v>0</v>
      </c>
      <c r="R124" s="34" t="str">
        <f t="shared" si="19"/>
        <v>A TIEMPO</v>
      </c>
      <c r="S124" s="56" t="str">
        <f t="shared" si="20"/>
        <v>ANTES DE 10 DIAS</v>
      </c>
      <c r="T124" s="3"/>
    </row>
    <row r="125" spans="1:20" x14ac:dyDescent="0.25">
      <c r="A125" s="9">
        <v>117</v>
      </c>
      <c r="B125" s="46"/>
      <c r="C125" s="12"/>
      <c r="D125" s="46"/>
      <c r="E125" s="12"/>
      <c r="F125" s="21"/>
      <c r="G125" s="15" t="str">
        <f t="shared" si="14"/>
        <v/>
      </c>
      <c r="H125" s="10"/>
      <c r="I125" s="11"/>
      <c r="J125" s="32"/>
      <c r="K125" s="122" t="str">
        <f t="shared" si="23"/>
        <v/>
      </c>
      <c r="L125" s="14" t="str">
        <f t="shared" si="21"/>
        <v/>
      </c>
      <c r="M125" s="119" t="str">
        <f t="shared" si="24"/>
        <v/>
      </c>
      <c r="N125" s="77"/>
      <c r="O125" s="28" t="str">
        <f t="shared" si="22"/>
        <v/>
      </c>
      <c r="P125" s="11"/>
      <c r="Q125" s="25">
        <f t="shared" si="18"/>
        <v>0</v>
      </c>
      <c r="R125" s="34" t="str">
        <f t="shared" si="19"/>
        <v>A TIEMPO</v>
      </c>
      <c r="S125" s="56" t="str">
        <f t="shared" si="20"/>
        <v>ANTES DE 10 DIAS</v>
      </c>
      <c r="T125" s="3"/>
    </row>
    <row r="126" spans="1:20" x14ac:dyDescent="0.25">
      <c r="A126" s="9">
        <v>118</v>
      </c>
      <c r="B126" s="46"/>
      <c r="C126" s="12"/>
      <c r="D126" s="46"/>
      <c r="E126" s="12"/>
      <c r="F126" s="21"/>
      <c r="G126" s="15" t="str">
        <f t="shared" si="14"/>
        <v/>
      </c>
      <c r="H126" s="10"/>
      <c r="I126" s="11"/>
      <c r="J126" s="32"/>
      <c r="K126" s="122" t="str">
        <f t="shared" si="23"/>
        <v/>
      </c>
      <c r="L126" s="14" t="str">
        <f t="shared" si="21"/>
        <v/>
      </c>
      <c r="M126" s="119" t="str">
        <f t="shared" si="24"/>
        <v/>
      </c>
      <c r="N126" s="77"/>
      <c r="O126" s="28" t="str">
        <f t="shared" si="22"/>
        <v/>
      </c>
      <c r="P126" s="11"/>
      <c r="Q126" s="25">
        <f t="shared" si="18"/>
        <v>0</v>
      </c>
      <c r="R126" s="34" t="str">
        <f t="shared" si="19"/>
        <v>A TIEMPO</v>
      </c>
      <c r="S126" s="56" t="str">
        <f t="shared" si="20"/>
        <v>ANTES DE 10 DIAS</v>
      </c>
      <c r="T126" s="3"/>
    </row>
    <row r="127" spans="1:20" x14ac:dyDescent="0.25">
      <c r="A127" s="9">
        <v>119</v>
      </c>
      <c r="B127" s="46"/>
      <c r="C127" s="12"/>
      <c r="D127" s="46"/>
      <c r="E127" s="12"/>
      <c r="F127" s="21"/>
      <c r="G127" s="15" t="str">
        <f t="shared" si="14"/>
        <v/>
      </c>
      <c r="H127" s="10"/>
      <c r="I127" s="11"/>
      <c r="J127" s="32"/>
      <c r="K127" s="122" t="str">
        <f t="shared" si="23"/>
        <v/>
      </c>
      <c r="L127" s="14" t="str">
        <f t="shared" si="21"/>
        <v/>
      </c>
      <c r="M127" s="119" t="str">
        <f t="shared" si="24"/>
        <v/>
      </c>
      <c r="N127" s="77"/>
      <c r="O127" s="28" t="str">
        <f t="shared" si="22"/>
        <v/>
      </c>
      <c r="P127" s="11"/>
      <c r="Q127" s="25">
        <f t="shared" si="18"/>
        <v>0</v>
      </c>
      <c r="R127" s="34" t="str">
        <f t="shared" si="19"/>
        <v>A TIEMPO</v>
      </c>
      <c r="S127" s="56" t="str">
        <f t="shared" si="20"/>
        <v>ANTES DE 10 DIAS</v>
      </c>
      <c r="T127" s="3"/>
    </row>
    <row r="128" spans="1:20" x14ac:dyDescent="0.25">
      <c r="A128" s="9">
        <v>120</v>
      </c>
      <c r="B128" s="46"/>
      <c r="C128" s="12"/>
      <c r="D128" s="46"/>
      <c r="E128" s="12"/>
      <c r="F128" s="21"/>
      <c r="G128" s="15" t="str">
        <f t="shared" si="14"/>
        <v/>
      </c>
      <c r="H128" s="10"/>
      <c r="I128" s="11"/>
      <c r="J128" s="32"/>
      <c r="K128" s="122" t="str">
        <f t="shared" si="23"/>
        <v/>
      </c>
      <c r="L128" s="14" t="str">
        <f t="shared" si="21"/>
        <v/>
      </c>
      <c r="M128" s="119" t="str">
        <f t="shared" si="24"/>
        <v/>
      </c>
      <c r="N128" s="77"/>
      <c r="O128" s="28" t="str">
        <f t="shared" si="22"/>
        <v/>
      </c>
      <c r="P128" s="11"/>
      <c r="Q128" s="25">
        <f t="shared" si="18"/>
        <v>0</v>
      </c>
      <c r="R128" s="34" t="str">
        <f t="shared" si="19"/>
        <v>A TIEMPO</v>
      </c>
      <c r="S128" s="56" t="str">
        <f t="shared" si="20"/>
        <v>ANTES DE 10 DIAS</v>
      </c>
      <c r="T128" s="3"/>
    </row>
    <row r="129" spans="1:20" x14ac:dyDescent="0.25">
      <c r="A129" s="9">
        <v>121</v>
      </c>
      <c r="B129" s="46"/>
      <c r="C129" s="12"/>
      <c r="D129" s="46"/>
      <c r="E129" s="12"/>
      <c r="F129" s="21"/>
      <c r="G129" s="15" t="str">
        <f t="shared" si="14"/>
        <v/>
      </c>
      <c r="H129" s="10"/>
      <c r="I129" s="11"/>
      <c r="J129" s="32"/>
      <c r="K129" s="122" t="str">
        <f t="shared" si="23"/>
        <v/>
      </c>
      <c r="L129" s="14" t="str">
        <f t="shared" si="21"/>
        <v/>
      </c>
      <c r="M129" s="119" t="str">
        <f t="shared" si="24"/>
        <v/>
      </c>
      <c r="N129" s="77"/>
      <c r="O129" s="28" t="str">
        <f t="shared" si="22"/>
        <v/>
      </c>
      <c r="P129" s="11"/>
      <c r="Q129" s="25">
        <f t="shared" si="18"/>
        <v>0</v>
      </c>
      <c r="R129" s="34" t="str">
        <f t="shared" si="19"/>
        <v>A TIEMPO</v>
      </c>
      <c r="S129" s="56" t="str">
        <f t="shared" si="20"/>
        <v>ANTES DE 10 DIAS</v>
      </c>
      <c r="T129" s="3"/>
    </row>
    <row r="130" spans="1:20" x14ac:dyDescent="0.25">
      <c r="A130" s="9">
        <v>122</v>
      </c>
      <c r="B130" s="46"/>
      <c r="C130" s="12"/>
      <c r="D130" s="46"/>
      <c r="E130" s="12"/>
      <c r="F130" s="21"/>
      <c r="G130" s="15" t="str">
        <f t="shared" si="14"/>
        <v/>
      </c>
      <c r="H130" s="10"/>
      <c r="I130" s="11"/>
      <c r="J130" s="32"/>
      <c r="K130" s="122" t="str">
        <f t="shared" si="23"/>
        <v/>
      </c>
      <c r="L130" s="14" t="str">
        <f t="shared" si="21"/>
        <v/>
      </c>
      <c r="M130" s="119" t="str">
        <f t="shared" si="24"/>
        <v/>
      </c>
      <c r="N130" s="77"/>
      <c r="O130" s="28" t="str">
        <f t="shared" si="22"/>
        <v/>
      </c>
      <c r="P130" s="11"/>
      <c r="Q130" s="25">
        <f t="shared" si="18"/>
        <v>0</v>
      </c>
      <c r="R130" s="34" t="str">
        <f t="shared" si="19"/>
        <v>A TIEMPO</v>
      </c>
      <c r="S130" s="56" t="str">
        <f t="shared" si="20"/>
        <v>ANTES DE 10 DIAS</v>
      </c>
      <c r="T130" s="3"/>
    </row>
    <row r="131" spans="1:20" x14ac:dyDescent="0.25">
      <c r="A131" s="9">
        <v>123</v>
      </c>
      <c r="B131" s="46"/>
      <c r="C131" s="12"/>
      <c r="D131" s="46"/>
      <c r="E131" s="12"/>
      <c r="F131" s="21"/>
      <c r="G131" s="15" t="str">
        <f t="shared" si="14"/>
        <v/>
      </c>
      <c r="H131" s="10"/>
      <c r="I131" s="11"/>
      <c r="J131" s="32"/>
      <c r="K131" s="122" t="str">
        <f t="shared" si="23"/>
        <v/>
      </c>
      <c r="L131" s="14" t="str">
        <f t="shared" si="21"/>
        <v/>
      </c>
      <c r="M131" s="119" t="str">
        <f t="shared" si="24"/>
        <v/>
      </c>
      <c r="N131" s="77"/>
      <c r="O131" s="28" t="str">
        <f t="shared" si="22"/>
        <v/>
      </c>
      <c r="P131" s="11"/>
      <c r="Q131" s="25">
        <f t="shared" si="18"/>
        <v>0</v>
      </c>
      <c r="R131" s="34" t="str">
        <f t="shared" si="19"/>
        <v>A TIEMPO</v>
      </c>
      <c r="S131" s="56" t="str">
        <f t="shared" si="20"/>
        <v>ANTES DE 10 DIAS</v>
      </c>
      <c r="T131" s="3"/>
    </row>
    <row r="132" spans="1:20" x14ac:dyDescent="0.25">
      <c r="A132" s="9">
        <v>124</v>
      </c>
      <c r="B132" s="46"/>
      <c r="C132" s="12"/>
      <c r="D132" s="46"/>
      <c r="E132" s="12"/>
      <c r="F132" s="21"/>
      <c r="G132" s="15" t="str">
        <f t="shared" si="14"/>
        <v/>
      </c>
      <c r="H132" s="10"/>
      <c r="I132" s="11"/>
      <c r="J132" s="32"/>
      <c r="K132" s="122" t="str">
        <f t="shared" si="23"/>
        <v/>
      </c>
      <c r="L132" s="14" t="str">
        <f t="shared" si="21"/>
        <v/>
      </c>
      <c r="M132" s="119" t="str">
        <f t="shared" si="24"/>
        <v/>
      </c>
      <c r="N132" s="77"/>
      <c r="O132" s="28" t="str">
        <f t="shared" si="22"/>
        <v/>
      </c>
      <c r="P132" s="11"/>
      <c r="Q132" s="25">
        <f t="shared" si="18"/>
        <v>0</v>
      </c>
      <c r="R132" s="34" t="str">
        <f t="shared" si="19"/>
        <v>A TIEMPO</v>
      </c>
      <c r="S132" s="56" t="str">
        <f t="shared" si="20"/>
        <v>ANTES DE 10 DIAS</v>
      </c>
      <c r="T132" s="3"/>
    </row>
    <row r="133" spans="1:20" x14ac:dyDescent="0.25">
      <c r="A133" s="9">
        <v>125</v>
      </c>
      <c r="B133" s="46"/>
      <c r="C133" s="12"/>
      <c r="D133" s="46"/>
      <c r="E133" s="12"/>
      <c r="F133" s="21"/>
      <c r="G133" s="15" t="str">
        <f t="shared" si="14"/>
        <v/>
      </c>
      <c r="H133" s="10"/>
      <c r="I133" s="11"/>
      <c r="J133" s="32"/>
      <c r="K133" s="122" t="str">
        <f t="shared" si="23"/>
        <v/>
      </c>
      <c r="L133" s="14" t="str">
        <f t="shared" si="21"/>
        <v/>
      </c>
      <c r="M133" s="119" t="str">
        <f t="shared" si="24"/>
        <v/>
      </c>
      <c r="N133" s="77"/>
      <c r="O133" s="28" t="str">
        <f t="shared" si="22"/>
        <v/>
      </c>
      <c r="P133" s="11"/>
      <c r="Q133" s="25">
        <f t="shared" si="18"/>
        <v>0</v>
      </c>
      <c r="R133" s="34" t="str">
        <f t="shared" si="19"/>
        <v>A TIEMPO</v>
      </c>
      <c r="S133" s="56" t="str">
        <f t="shared" si="20"/>
        <v>ANTES DE 10 DIAS</v>
      </c>
      <c r="T133" s="3"/>
    </row>
    <row r="134" spans="1:20" x14ac:dyDescent="0.25">
      <c r="A134" s="13"/>
      <c r="B134" s="46"/>
      <c r="C134" s="12"/>
      <c r="D134" s="46"/>
      <c r="E134" s="12"/>
      <c r="F134" s="21"/>
      <c r="G134" s="15" t="str">
        <f t="shared" si="14"/>
        <v/>
      </c>
      <c r="H134" s="10"/>
      <c r="I134" s="11"/>
      <c r="J134" s="32"/>
      <c r="K134" s="122" t="str">
        <f t="shared" si="23"/>
        <v/>
      </c>
      <c r="L134" s="14" t="str">
        <f t="shared" si="21"/>
        <v/>
      </c>
      <c r="M134" s="119" t="str">
        <f t="shared" si="24"/>
        <v/>
      </c>
      <c r="N134" s="77"/>
      <c r="O134" s="28" t="str">
        <f t="shared" si="22"/>
        <v/>
      </c>
      <c r="P134" s="11"/>
      <c r="Q134" s="25">
        <f t="shared" si="18"/>
        <v>0</v>
      </c>
      <c r="R134" s="34" t="str">
        <f t="shared" si="19"/>
        <v>A TIEMPO</v>
      </c>
      <c r="S134" s="56" t="str">
        <f t="shared" si="20"/>
        <v>ANTES DE 10 DIAS</v>
      </c>
      <c r="T134" s="3"/>
    </row>
    <row r="135" spans="1:20" x14ac:dyDescent="0.25">
      <c r="A135" s="13"/>
      <c r="B135" s="46"/>
      <c r="C135" s="12"/>
      <c r="D135" s="46"/>
      <c r="E135" s="12"/>
      <c r="F135" s="21"/>
      <c r="G135" s="15" t="str">
        <f t="shared" si="14"/>
        <v/>
      </c>
      <c r="H135" s="10"/>
      <c r="I135" s="11"/>
      <c r="J135" s="32"/>
      <c r="K135" s="122" t="str">
        <f t="shared" si="23"/>
        <v/>
      </c>
      <c r="L135" s="14" t="str">
        <f t="shared" si="21"/>
        <v/>
      </c>
      <c r="M135" s="119" t="str">
        <f t="shared" si="24"/>
        <v/>
      </c>
      <c r="N135" s="77"/>
      <c r="O135" s="28" t="str">
        <f t="shared" si="22"/>
        <v/>
      </c>
      <c r="P135" s="11"/>
      <c r="Q135" s="25">
        <f t="shared" si="18"/>
        <v>0</v>
      </c>
      <c r="R135" s="34" t="str">
        <f t="shared" si="19"/>
        <v>A TIEMPO</v>
      </c>
      <c r="S135" s="56" t="str">
        <f t="shared" si="20"/>
        <v>ANTES DE 10 DIAS</v>
      </c>
      <c r="T135" s="3"/>
    </row>
    <row r="136" spans="1:20" x14ac:dyDescent="0.25">
      <c r="A136" s="13"/>
      <c r="B136" s="12"/>
      <c r="C136" s="12"/>
      <c r="D136" s="46"/>
      <c r="E136" s="12"/>
      <c r="F136" s="21"/>
      <c r="G136" s="15" t="str">
        <f t="shared" si="14"/>
        <v/>
      </c>
      <c r="H136" s="10"/>
      <c r="I136" s="11"/>
      <c r="J136" s="32"/>
      <c r="K136" s="122" t="str">
        <f t="shared" si="23"/>
        <v/>
      </c>
      <c r="L136" s="14" t="str">
        <f t="shared" si="21"/>
        <v/>
      </c>
      <c r="M136" s="119" t="str">
        <f t="shared" si="24"/>
        <v/>
      </c>
      <c r="N136" s="77"/>
      <c r="O136" s="28" t="str">
        <f t="shared" si="22"/>
        <v/>
      </c>
      <c r="P136" s="11"/>
      <c r="Q136" s="25">
        <f t="shared" si="18"/>
        <v>0</v>
      </c>
      <c r="R136" s="34" t="str">
        <f t="shared" si="19"/>
        <v>A TIEMPO</v>
      </c>
      <c r="S136" s="56" t="str">
        <f t="shared" si="20"/>
        <v>ANTES DE 10 DIAS</v>
      </c>
      <c r="T136" s="3"/>
    </row>
    <row r="137" spans="1:20" x14ac:dyDescent="0.25">
      <c r="A137" s="13"/>
      <c r="B137" s="12"/>
      <c r="C137" s="12"/>
      <c r="D137" s="46"/>
      <c r="E137" s="12"/>
      <c r="F137" s="21"/>
      <c r="G137" s="15" t="str">
        <f t="shared" ref="G137:G200" si="25">IFERROR(+VLOOKUP(F137,Tiempo2,2,FALSE),"")</f>
        <v/>
      </c>
      <c r="H137" s="10"/>
      <c r="I137" s="11"/>
      <c r="J137" s="32"/>
      <c r="K137" s="122" t="str">
        <f t="shared" si="23"/>
        <v/>
      </c>
      <c r="L137" s="14" t="str">
        <f t="shared" si="21"/>
        <v/>
      </c>
      <c r="M137" s="119" t="str">
        <f t="shared" ref="M137:M168" si="26">+IFERROR((VLOOKUP(L137,Meses,2,FALSE))&amp;" "&amp;TEXT(J137,"YYYY"),"")</f>
        <v/>
      </c>
      <c r="N137" s="77"/>
      <c r="O137" s="28" t="str">
        <f t="shared" si="22"/>
        <v/>
      </c>
      <c r="P137" s="11"/>
      <c r="Q137" s="25">
        <f t="shared" si="18"/>
        <v>0</v>
      </c>
      <c r="R137" s="34" t="str">
        <f t="shared" si="19"/>
        <v>A TIEMPO</v>
      </c>
      <c r="S137" s="56" t="str">
        <f t="shared" si="20"/>
        <v>ANTES DE 10 DIAS</v>
      </c>
      <c r="T137" s="3"/>
    </row>
    <row r="138" spans="1:20" x14ac:dyDescent="0.25">
      <c r="A138" s="13"/>
      <c r="B138" s="12"/>
      <c r="C138" s="12"/>
      <c r="D138" s="46"/>
      <c r="E138" s="12"/>
      <c r="F138" s="21"/>
      <c r="G138" s="15" t="str">
        <f t="shared" si="25"/>
        <v/>
      </c>
      <c r="H138" s="10"/>
      <c r="I138" s="11"/>
      <c r="J138" s="32"/>
      <c r="K138" s="122" t="str">
        <f t="shared" si="23"/>
        <v/>
      </c>
      <c r="L138" s="14" t="str">
        <f t="shared" si="21"/>
        <v/>
      </c>
      <c r="M138" s="119" t="str">
        <f t="shared" si="26"/>
        <v/>
      </c>
      <c r="N138" s="77"/>
      <c r="O138" s="28" t="str">
        <f t="shared" si="22"/>
        <v/>
      </c>
      <c r="P138" s="11"/>
      <c r="Q138" s="25">
        <f t="shared" ref="Q138:Q201" si="27">IF(OR(J138="",P138=""),0,NETWORKDAYS(J138+0,P138,P138:P138))</f>
        <v>0</v>
      </c>
      <c r="R138" s="34" t="str">
        <f t="shared" ref="R138:R201" si="28">+IFERROR(IF(Q138&gt;G138,"FUERA DE TIEMPO","A TIEMPO"),"")</f>
        <v>A TIEMPO</v>
      </c>
      <c r="S138" s="56" t="str">
        <f t="shared" ref="S138:S201" si="29">IF(OR(H138="Rechazada",H138="Referida"),"",IF(Q138&lt;10,"ANTES DE 10 DIAS","DE 10 A 15 DIAS"))</f>
        <v>ANTES DE 10 DIAS</v>
      </c>
      <c r="T138" s="3"/>
    </row>
    <row r="139" spans="1:20" x14ac:dyDescent="0.25">
      <c r="A139" s="13"/>
      <c r="B139" s="12"/>
      <c r="C139" s="12"/>
      <c r="D139" s="46"/>
      <c r="E139" s="12"/>
      <c r="F139" s="21"/>
      <c r="G139" s="15" t="str">
        <f t="shared" si="25"/>
        <v/>
      </c>
      <c r="H139" s="10"/>
      <c r="I139" s="11"/>
      <c r="J139" s="32"/>
      <c r="K139" s="122" t="str">
        <f t="shared" si="23"/>
        <v/>
      </c>
      <c r="L139" s="14" t="str">
        <f t="shared" si="21"/>
        <v/>
      </c>
      <c r="M139" s="119" t="str">
        <f t="shared" si="26"/>
        <v/>
      </c>
      <c r="N139" s="77"/>
      <c r="O139" s="28" t="str">
        <f t="shared" si="22"/>
        <v/>
      </c>
      <c r="P139" s="11"/>
      <c r="Q139" s="25">
        <f t="shared" si="27"/>
        <v>0</v>
      </c>
      <c r="R139" s="34" t="str">
        <f t="shared" si="28"/>
        <v>A TIEMPO</v>
      </c>
      <c r="S139" s="56" t="str">
        <f t="shared" si="29"/>
        <v>ANTES DE 10 DIAS</v>
      </c>
      <c r="T139" s="3"/>
    </row>
    <row r="140" spans="1:20" x14ac:dyDescent="0.25">
      <c r="A140" s="13"/>
      <c r="B140" s="12"/>
      <c r="C140" s="12"/>
      <c r="D140" s="46"/>
      <c r="E140" s="12"/>
      <c r="F140" s="21"/>
      <c r="G140" s="15" t="str">
        <f t="shared" si="25"/>
        <v/>
      </c>
      <c r="H140" s="10"/>
      <c r="I140" s="11"/>
      <c r="J140" s="32"/>
      <c r="K140" s="122" t="str">
        <f t="shared" si="23"/>
        <v/>
      </c>
      <c r="L140" s="14" t="str">
        <f t="shared" ref="L140:L203" si="30">+IF(J140&gt;0,MONTH(J140),"")</f>
        <v/>
      </c>
      <c r="M140" s="119" t="str">
        <f t="shared" si="26"/>
        <v/>
      </c>
      <c r="N140" s="77"/>
      <c r="O140" s="28" t="str">
        <f t="shared" si="22"/>
        <v/>
      </c>
      <c r="P140" s="11"/>
      <c r="Q140" s="25">
        <f t="shared" si="27"/>
        <v>0</v>
      </c>
      <c r="R140" s="34" t="str">
        <f t="shared" si="28"/>
        <v>A TIEMPO</v>
      </c>
      <c r="S140" s="56" t="str">
        <f t="shared" si="29"/>
        <v>ANTES DE 10 DIAS</v>
      </c>
      <c r="T140" s="3"/>
    </row>
    <row r="141" spans="1:20" x14ac:dyDescent="0.25">
      <c r="A141" s="13"/>
      <c r="B141" s="12"/>
      <c r="C141" s="12"/>
      <c r="D141" s="46"/>
      <c r="E141" s="12"/>
      <c r="F141" s="21"/>
      <c r="G141" s="15" t="str">
        <f t="shared" si="25"/>
        <v/>
      </c>
      <c r="H141" s="10"/>
      <c r="I141" s="11"/>
      <c r="J141" s="32"/>
      <c r="K141" s="122" t="str">
        <f t="shared" si="23"/>
        <v/>
      </c>
      <c r="L141" s="14" t="str">
        <f t="shared" si="30"/>
        <v/>
      </c>
      <c r="M141" s="119" t="str">
        <f t="shared" si="26"/>
        <v/>
      </c>
      <c r="N141" s="77"/>
      <c r="O141" s="28" t="str">
        <f t="shared" si="22"/>
        <v/>
      </c>
      <c r="P141" s="11"/>
      <c r="Q141" s="25">
        <f t="shared" si="27"/>
        <v>0</v>
      </c>
      <c r="R141" s="34" t="str">
        <f t="shared" si="28"/>
        <v>A TIEMPO</v>
      </c>
      <c r="S141" s="56" t="str">
        <f t="shared" si="29"/>
        <v>ANTES DE 10 DIAS</v>
      </c>
      <c r="T141" s="3"/>
    </row>
    <row r="142" spans="1:20" x14ac:dyDescent="0.25">
      <c r="A142" s="13"/>
      <c r="B142" s="12"/>
      <c r="C142" s="12"/>
      <c r="D142" s="46"/>
      <c r="E142" s="12"/>
      <c r="F142" s="21"/>
      <c r="G142" s="15" t="str">
        <f t="shared" si="25"/>
        <v/>
      </c>
      <c r="H142" s="10"/>
      <c r="I142" s="11"/>
      <c r="J142" s="32"/>
      <c r="K142" s="122" t="str">
        <f t="shared" si="23"/>
        <v/>
      </c>
      <c r="L142" s="14" t="str">
        <f t="shared" si="30"/>
        <v/>
      </c>
      <c r="M142" s="119" t="str">
        <f t="shared" si="26"/>
        <v/>
      </c>
      <c r="N142" s="77"/>
      <c r="O142" s="28" t="str">
        <f t="shared" ref="O142:O204" si="31">IF(OR(G142="",J142=""),"",WORKDAY(J142,G142,$N$9:$N$301))</f>
        <v/>
      </c>
      <c r="P142" s="11"/>
      <c r="Q142" s="25">
        <f t="shared" si="27"/>
        <v>0</v>
      </c>
      <c r="R142" s="34" t="str">
        <f t="shared" si="28"/>
        <v>A TIEMPO</v>
      </c>
      <c r="S142" s="56" t="str">
        <f t="shared" si="29"/>
        <v>ANTES DE 10 DIAS</v>
      </c>
      <c r="T142" s="3"/>
    </row>
    <row r="143" spans="1:20" x14ac:dyDescent="0.25">
      <c r="A143" s="13"/>
      <c r="B143" s="12"/>
      <c r="C143" s="12"/>
      <c r="D143" s="46"/>
      <c r="E143" s="12"/>
      <c r="F143" s="21"/>
      <c r="G143" s="15" t="str">
        <f t="shared" si="25"/>
        <v/>
      </c>
      <c r="H143" s="10"/>
      <c r="I143" s="11"/>
      <c r="J143" s="32"/>
      <c r="K143" s="122" t="str">
        <f t="shared" ref="K143:K206" si="32">IF(J143=0,"",TEXT(J143,"yyyy"))</f>
        <v/>
      </c>
      <c r="L143" s="14" t="str">
        <f t="shared" si="30"/>
        <v/>
      </c>
      <c r="M143" s="119" t="str">
        <f t="shared" si="26"/>
        <v/>
      </c>
      <c r="N143" s="77"/>
      <c r="O143" s="28" t="str">
        <f t="shared" si="31"/>
        <v/>
      </c>
      <c r="P143" s="11"/>
      <c r="Q143" s="25">
        <f t="shared" si="27"/>
        <v>0</v>
      </c>
      <c r="R143" s="34" t="str">
        <f t="shared" si="28"/>
        <v>A TIEMPO</v>
      </c>
      <c r="S143" s="56" t="str">
        <f t="shared" si="29"/>
        <v>ANTES DE 10 DIAS</v>
      </c>
      <c r="T143" s="3"/>
    </row>
    <row r="144" spans="1:20" x14ac:dyDescent="0.25">
      <c r="A144" s="13"/>
      <c r="B144" s="12"/>
      <c r="C144" s="12"/>
      <c r="D144" s="46"/>
      <c r="E144" s="12"/>
      <c r="F144" s="21"/>
      <c r="G144" s="15" t="str">
        <f t="shared" si="25"/>
        <v/>
      </c>
      <c r="H144" s="10"/>
      <c r="I144" s="11"/>
      <c r="J144" s="32"/>
      <c r="K144" s="122" t="str">
        <f t="shared" si="32"/>
        <v/>
      </c>
      <c r="L144" s="14" t="str">
        <f t="shared" si="30"/>
        <v/>
      </c>
      <c r="M144" s="119" t="str">
        <f t="shared" si="26"/>
        <v/>
      </c>
      <c r="N144" s="77"/>
      <c r="O144" s="28" t="str">
        <f t="shared" si="31"/>
        <v/>
      </c>
      <c r="P144" s="11"/>
      <c r="Q144" s="25">
        <f t="shared" si="27"/>
        <v>0</v>
      </c>
      <c r="R144" s="34" t="str">
        <f t="shared" si="28"/>
        <v>A TIEMPO</v>
      </c>
      <c r="S144" s="56" t="str">
        <f t="shared" si="29"/>
        <v>ANTES DE 10 DIAS</v>
      </c>
      <c r="T144" s="3"/>
    </row>
    <row r="145" spans="1:20" x14ac:dyDescent="0.25">
      <c r="A145" s="13"/>
      <c r="B145" s="12"/>
      <c r="C145" s="12"/>
      <c r="D145" s="46"/>
      <c r="E145" s="12"/>
      <c r="F145" s="21"/>
      <c r="G145" s="15" t="str">
        <f t="shared" si="25"/>
        <v/>
      </c>
      <c r="H145" s="10"/>
      <c r="I145" s="11"/>
      <c r="J145" s="32"/>
      <c r="K145" s="122" t="str">
        <f t="shared" si="32"/>
        <v/>
      </c>
      <c r="L145" s="14" t="str">
        <f t="shared" si="30"/>
        <v/>
      </c>
      <c r="M145" s="119" t="str">
        <f t="shared" si="26"/>
        <v/>
      </c>
      <c r="N145" s="77"/>
      <c r="O145" s="28" t="str">
        <f t="shared" si="31"/>
        <v/>
      </c>
      <c r="P145" s="11"/>
      <c r="Q145" s="25">
        <f t="shared" si="27"/>
        <v>0</v>
      </c>
      <c r="R145" s="34" t="str">
        <f t="shared" si="28"/>
        <v>A TIEMPO</v>
      </c>
      <c r="S145" s="56" t="str">
        <f t="shared" si="29"/>
        <v>ANTES DE 10 DIAS</v>
      </c>
      <c r="T145" s="3"/>
    </row>
    <row r="146" spans="1:20" x14ac:dyDescent="0.25">
      <c r="A146" s="13"/>
      <c r="B146" s="12"/>
      <c r="C146" s="12"/>
      <c r="D146" s="46"/>
      <c r="E146" s="12"/>
      <c r="F146" s="21"/>
      <c r="G146" s="15" t="str">
        <f t="shared" si="25"/>
        <v/>
      </c>
      <c r="H146" s="10"/>
      <c r="I146" s="11"/>
      <c r="J146" s="32"/>
      <c r="K146" s="122" t="str">
        <f t="shared" si="32"/>
        <v/>
      </c>
      <c r="L146" s="14" t="str">
        <f t="shared" si="30"/>
        <v/>
      </c>
      <c r="M146" s="119" t="str">
        <f t="shared" si="26"/>
        <v/>
      </c>
      <c r="N146" s="77"/>
      <c r="O146" s="28" t="str">
        <f t="shared" si="31"/>
        <v/>
      </c>
      <c r="P146" s="11"/>
      <c r="Q146" s="25">
        <f t="shared" si="27"/>
        <v>0</v>
      </c>
      <c r="R146" s="34" t="str">
        <f t="shared" si="28"/>
        <v>A TIEMPO</v>
      </c>
      <c r="S146" s="56" t="str">
        <f t="shared" si="29"/>
        <v>ANTES DE 10 DIAS</v>
      </c>
      <c r="T146" s="3"/>
    </row>
    <row r="147" spans="1:20" x14ac:dyDescent="0.25">
      <c r="A147" s="13"/>
      <c r="B147" s="12"/>
      <c r="C147" s="12"/>
      <c r="D147" s="46"/>
      <c r="E147" s="12"/>
      <c r="F147" s="21"/>
      <c r="G147" s="15" t="str">
        <f t="shared" si="25"/>
        <v/>
      </c>
      <c r="H147" s="10"/>
      <c r="I147" s="11"/>
      <c r="J147" s="32"/>
      <c r="K147" s="122" t="str">
        <f t="shared" si="32"/>
        <v/>
      </c>
      <c r="L147" s="14" t="str">
        <f t="shared" si="30"/>
        <v/>
      </c>
      <c r="M147" s="119" t="str">
        <f t="shared" si="26"/>
        <v/>
      </c>
      <c r="N147" s="77"/>
      <c r="O147" s="28" t="str">
        <f t="shared" si="31"/>
        <v/>
      </c>
      <c r="P147" s="11"/>
      <c r="Q147" s="25">
        <f t="shared" si="27"/>
        <v>0</v>
      </c>
      <c r="R147" s="34" t="str">
        <f t="shared" si="28"/>
        <v>A TIEMPO</v>
      </c>
      <c r="S147" s="56" t="str">
        <f t="shared" si="29"/>
        <v>ANTES DE 10 DIAS</v>
      </c>
      <c r="T147" s="3"/>
    </row>
    <row r="148" spans="1:20" x14ac:dyDescent="0.25">
      <c r="A148" s="13"/>
      <c r="B148" s="12"/>
      <c r="C148" s="12"/>
      <c r="D148" s="46"/>
      <c r="E148" s="12"/>
      <c r="F148" s="21"/>
      <c r="G148" s="15" t="str">
        <f t="shared" si="25"/>
        <v/>
      </c>
      <c r="H148" s="10"/>
      <c r="I148" s="11"/>
      <c r="J148" s="32"/>
      <c r="K148" s="122" t="str">
        <f t="shared" si="32"/>
        <v/>
      </c>
      <c r="L148" s="14" t="str">
        <f t="shared" si="30"/>
        <v/>
      </c>
      <c r="M148" s="119" t="str">
        <f t="shared" si="26"/>
        <v/>
      </c>
      <c r="N148" s="77"/>
      <c r="O148" s="28" t="str">
        <f t="shared" si="31"/>
        <v/>
      </c>
      <c r="P148" s="11"/>
      <c r="Q148" s="25">
        <f t="shared" si="27"/>
        <v>0</v>
      </c>
      <c r="R148" s="34" t="str">
        <f t="shared" si="28"/>
        <v>A TIEMPO</v>
      </c>
      <c r="S148" s="56" t="str">
        <f t="shared" si="29"/>
        <v>ANTES DE 10 DIAS</v>
      </c>
      <c r="T148" s="3"/>
    </row>
    <row r="149" spans="1:20" x14ac:dyDescent="0.25">
      <c r="A149" s="13"/>
      <c r="B149" s="12"/>
      <c r="C149" s="12"/>
      <c r="D149" s="46"/>
      <c r="E149" s="12"/>
      <c r="F149" s="21"/>
      <c r="G149" s="15" t="str">
        <f t="shared" si="25"/>
        <v/>
      </c>
      <c r="H149" s="10"/>
      <c r="I149" s="11"/>
      <c r="J149" s="32"/>
      <c r="K149" s="122" t="str">
        <f t="shared" si="32"/>
        <v/>
      </c>
      <c r="L149" s="14" t="str">
        <f t="shared" si="30"/>
        <v/>
      </c>
      <c r="M149" s="119" t="str">
        <f t="shared" si="26"/>
        <v/>
      </c>
      <c r="N149" s="77"/>
      <c r="O149" s="28" t="str">
        <f t="shared" si="31"/>
        <v/>
      </c>
      <c r="P149" s="11"/>
      <c r="Q149" s="25">
        <f t="shared" si="27"/>
        <v>0</v>
      </c>
      <c r="R149" s="34" t="str">
        <f t="shared" si="28"/>
        <v>A TIEMPO</v>
      </c>
      <c r="S149" s="56" t="str">
        <f t="shared" si="29"/>
        <v>ANTES DE 10 DIAS</v>
      </c>
      <c r="T149" s="3"/>
    </row>
    <row r="150" spans="1:20" x14ac:dyDescent="0.25">
      <c r="A150" s="13"/>
      <c r="B150" s="12"/>
      <c r="C150" s="12"/>
      <c r="D150" s="46"/>
      <c r="E150" s="12"/>
      <c r="F150" s="21"/>
      <c r="G150" s="15" t="str">
        <f t="shared" si="25"/>
        <v/>
      </c>
      <c r="H150" s="10"/>
      <c r="I150" s="11"/>
      <c r="J150" s="32"/>
      <c r="K150" s="122" t="str">
        <f t="shared" si="32"/>
        <v/>
      </c>
      <c r="L150" s="14" t="str">
        <f t="shared" si="30"/>
        <v/>
      </c>
      <c r="M150" s="119" t="str">
        <f t="shared" si="26"/>
        <v/>
      </c>
      <c r="N150" s="77"/>
      <c r="O150" s="28" t="str">
        <f t="shared" si="31"/>
        <v/>
      </c>
      <c r="P150" s="11"/>
      <c r="Q150" s="25">
        <f t="shared" si="27"/>
        <v>0</v>
      </c>
      <c r="R150" s="34" t="str">
        <f t="shared" si="28"/>
        <v>A TIEMPO</v>
      </c>
      <c r="S150" s="56" t="str">
        <f t="shared" si="29"/>
        <v>ANTES DE 10 DIAS</v>
      </c>
      <c r="T150" s="3"/>
    </row>
    <row r="151" spans="1:20" x14ac:dyDescent="0.25">
      <c r="A151" s="13"/>
      <c r="B151" s="12"/>
      <c r="C151" s="12"/>
      <c r="D151" s="46"/>
      <c r="E151" s="12"/>
      <c r="F151" s="21"/>
      <c r="G151" s="15" t="str">
        <f t="shared" si="25"/>
        <v/>
      </c>
      <c r="H151" s="10"/>
      <c r="I151" s="11"/>
      <c r="J151" s="32"/>
      <c r="K151" s="122" t="str">
        <f t="shared" si="32"/>
        <v/>
      </c>
      <c r="L151" s="14" t="str">
        <f t="shared" si="30"/>
        <v/>
      </c>
      <c r="M151" s="119" t="str">
        <f t="shared" si="26"/>
        <v/>
      </c>
      <c r="N151" s="77"/>
      <c r="O151" s="28" t="str">
        <f t="shared" si="31"/>
        <v/>
      </c>
      <c r="P151" s="11"/>
      <c r="Q151" s="25">
        <f t="shared" si="27"/>
        <v>0</v>
      </c>
      <c r="R151" s="34" t="str">
        <f t="shared" si="28"/>
        <v>A TIEMPO</v>
      </c>
      <c r="S151" s="56" t="str">
        <f t="shared" si="29"/>
        <v>ANTES DE 10 DIAS</v>
      </c>
      <c r="T151" s="3"/>
    </row>
    <row r="152" spans="1:20" x14ac:dyDescent="0.25">
      <c r="A152" s="13"/>
      <c r="B152" s="12"/>
      <c r="C152" s="12"/>
      <c r="D152" s="46"/>
      <c r="E152" s="12"/>
      <c r="F152" s="21"/>
      <c r="G152" s="15" t="str">
        <f t="shared" si="25"/>
        <v/>
      </c>
      <c r="H152" s="10"/>
      <c r="I152" s="11"/>
      <c r="J152" s="32"/>
      <c r="K152" s="122" t="str">
        <f t="shared" si="32"/>
        <v/>
      </c>
      <c r="L152" s="14" t="str">
        <f t="shared" si="30"/>
        <v/>
      </c>
      <c r="M152" s="119" t="str">
        <f t="shared" si="26"/>
        <v/>
      </c>
      <c r="N152" s="77"/>
      <c r="O152" s="28" t="str">
        <f t="shared" si="31"/>
        <v/>
      </c>
      <c r="P152" s="11"/>
      <c r="Q152" s="25">
        <f t="shared" si="27"/>
        <v>0</v>
      </c>
      <c r="R152" s="34" t="str">
        <f t="shared" si="28"/>
        <v>A TIEMPO</v>
      </c>
      <c r="S152" s="56" t="str">
        <f t="shared" si="29"/>
        <v>ANTES DE 10 DIAS</v>
      </c>
      <c r="T152" s="3"/>
    </row>
    <row r="153" spans="1:20" x14ac:dyDescent="0.25">
      <c r="A153" s="13"/>
      <c r="B153" s="12"/>
      <c r="C153" s="12"/>
      <c r="D153" s="46"/>
      <c r="E153" s="12"/>
      <c r="F153" s="21"/>
      <c r="G153" s="15" t="str">
        <f t="shared" si="25"/>
        <v/>
      </c>
      <c r="H153" s="10"/>
      <c r="I153" s="11"/>
      <c r="J153" s="32"/>
      <c r="K153" s="122" t="str">
        <f t="shared" si="32"/>
        <v/>
      </c>
      <c r="L153" s="14" t="str">
        <f t="shared" si="30"/>
        <v/>
      </c>
      <c r="M153" s="119" t="str">
        <f t="shared" si="26"/>
        <v/>
      </c>
      <c r="N153" s="77"/>
      <c r="O153" s="28" t="str">
        <f t="shared" si="31"/>
        <v/>
      </c>
      <c r="P153" s="11"/>
      <c r="Q153" s="25">
        <f t="shared" si="27"/>
        <v>0</v>
      </c>
      <c r="R153" s="34" t="str">
        <f t="shared" si="28"/>
        <v>A TIEMPO</v>
      </c>
      <c r="S153" s="56" t="str">
        <f t="shared" si="29"/>
        <v>ANTES DE 10 DIAS</v>
      </c>
      <c r="T153" s="3"/>
    </row>
    <row r="154" spans="1:20" x14ac:dyDescent="0.25">
      <c r="A154" s="13"/>
      <c r="B154" s="12"/>
      <c r="C154" s="12"/>
      <c r="D154" s="46"/>
      <c r="E154" s="12"/>
      <c r="F154" s="21"/>
      <c r="G154" s="15" t="str">
        <f t="shared" si="25"/>
        <v/>
      </c>
      <c r="H154" s="10"/>
      <c r="I154" s="11"/>
      <c r="J154" s="32"/>
      <c r="K154" s="122" t="str">
        <f t="shared" si="32"/>
        <v/>
      </c>
      <c r="L154" s="14" t="str">
        <f t="shared" si="30"/>
        <v/>
      </c>
      <c r="M154" s="119" t="str">
        <f t="shared" si="26"/>
        <v/>
      </c>
      <c r="N154" s="77"/>
      <c r="O154" s="28" t="str">
        <f t="shared" si="31"/>
        <v/>
      </c>
      <c r="P154" s="11"/>
      <c r="Q154" s="25">
        <f t="shared" si="27"/>
        <v>0</v>
      </c>
      <c r="R154" s="34" t="str">
        <f t="shared" si="28"/>
        <v>A TIEMPO</v>
      </c>
      <c r="S154" s="56" t="str">
        <f t="shared" si="29"/>
        <v>ANTES DE 10 DIAS</v>
      </c>
      <c r="T154" s="3"/>
    </row>
    <row r="155" spans="1:20" x14ac:dyDescent="0.25">
      <c r="A155" s="13"/>
      <c r="B155" s="12"/>
      <c r="C155" s="12"/>
      <c r="D155" s="46"/>
      <c r="E155" s="12"/>
      <c r="F155" s="21"/>
      <c r="G155" s="15" t="str">
        <f t="shared" si="25"/>
        <v/>
      </c>
      <c r="H155" s="10"/>
      <c r="I155" s="11"/>
      <c r="J155" s="32"/>
      <c r="K155" s="122" t="str">
        <f t="shared" si="32"/>
        <v/>
      </c>
      <c r="L155" s="14" t="str">
        <f t="shared" si="30"/>
        <v/>
      </c>
      <c r="M155" s="119" t="str">
        <f t="shared" si="26"/>
        <v/>
      </c>
      <c r="N155" s="77"/>
      <c r="O155" s="28" t="str">
        <f t="shared" si="31"/>
        <v/>
      </c>
      <c r="P155" s="11"/>
      <c r="Q155" s="25">
        <f t="shared" si="27"/>
        <v>0</v>
      </c>
      <c r="R155" s="34" t="str">
        <f t="shared" si="28"/>
        <v>A TIEMPO</v>
      </c>
      <c r="S155" s="56" t="str">
        <f t="shared" si="29"/>
        <v>ANTES DE 10 DIAS</v>
      </c>
      <c r="T155" s="3"/>
    </row>
    <row r="156" spans="1:20" x14ac:dyDescent="0.25">
      <c r="A156" s="13"/>
      <c r="B156" s="12"/>
      <c r="C156" s="12"/>
      <c r="D156" s="46"/>
      <c r="E156" s="12"/>
      <c r="F156" s="21"/>
      <c r="G156" s="15" t="str">
        <f t="shared" si="25"/>
        <v/>
      </c>
      <c r="H156" s="10"/>
      <c r="I156" s="11"/>
      <c r="J156" s="32"/>
      <c r="K156" s="122" t="str">
        <f t="shared" si="32"/>
        <v/>
      </c>
      <c r="L156" s="14" t="str">
        <f t="shared" si="30"/>
        <v/>
      </c>
      <c r="M156" s="119" t="str">
        <f t="shared" si="26"/>
        <v/>
      </c>
      <c r="N156" s="77"/>
      <c r="O156" s="28" t="str">
        <f t="shared" si="31"/>
        <v/>
      </c>
      <c r="P156" s="11"/>
      <c r="Q156" s="25">
        <f t="shared" si="27"/>
        <v>0</v>
      </c>
      <c r="R156" s="34" t="str">
        <f t="shared" si="28"/>
        <v>A TIEMPO</v>
      </c>
      <c r="S156" s="56" t="str">
        <f t="shared" si="29"/>
        <v>ANTES DE 10 DIAS</v>
      </c>
      <c r="T156" s="3"/>
    </row>
    <row r="157" spans="1:20" x14ac:dyDescent="0.25">
      <c r="A157" s="13"/>
      <c r="B157" s="12"/>
      <c r="C157" s="12"/>
      <c r="D157" s="46"/>
      <c r="E157" s="12"/>
      <c r="F157" s="21"/>
      <c r="G157" s="15" t="str">
        <f t="shared" si="25"/>
        <v/>
      </c>
      <c r="H157" s="10"/>
      <c r="I157" s="11"/>
      <c r="J157" s="32"/>
      <c r="K157" s="122" t="str">
        <f t="shared" si="32"/>
        <v/>
      </c>
      <c r="L157" s="14" t="str">
        <f t="shared" si="30"/>
        <v/>
      </c>
      <c r="M157" s="119" t="str">
        <f t="shared" si="26"/>
        <v/>
      </c>
      <c r="N157" s="77"/>
      <c r="O157" s="28" t="str">
        <f t="shared" si="31"/>
        <v/>
      </c>
      <c r="P157" s="11"/>
      <c r="Q157" s="25">
        <f t="shared" si="27"/>
        <v>0</v>
      </c>
      <c r="R157" s="34" t="str">
        <f t="shared" si="28"/>
        <v>A TIEMPO</v>
      </c>
      <c r="S157" s="56" t="str">
        <f t="shared" si="29"/>
        <v>ANTES DE 10 DIAS</v>
      </c>
      <c r="T157" s="3"/>
    </row>
    <row r="158" spans="1:20" x14ac:dyDescent="0.25">
      <c r="A158" s="13"/>
      <c r="B158" s="12"/>
      <c r="C158" s="12"/>
      <c r="D158" s="46"/>
      <c r="E158" s="12"/>
      <c r="F158" s="21"/>
      <c r="G158" s="15" t="str">
        <f t="shared" si="25"/>
        <v/>
      </c>
      <c r="H158" s="10"/>
      <c r="I158" s="11"/>
      <c r="J158" s="32"/>
      <c r="K158" s="122" t="str">
        <f t="shared" si="32"/>
        <v/>
      </c>
      <c r="L158" s="14" t="str">
        <f t="shared" si="30"/>
        <v/>
      </c>
      <c r="M158" s="119" t="str">
        <f t="shared" si="26"/>
        <v/>
      </c>
      <c r="N158" s="77"/>
      <c r="O158" s="28" t="str">
        <f t="shared" si="31"/>
        <v/>
      </c>
      <c r="P158" s="11"/>
      <c r="Q158" s="25">
        <f t="shared" si="27"/>
        <v>0</v>
      </c>
      <c r="R158" s="34" t="str">
        <f t="shared" si="28"/>
        <v>A TIEMPO</v>
      </c>
      <c r="S158" s="56" t="str">
        <f t="shared" si="29"/>
        <v>ANTES DE 10 DIAS</v>
      </c>
      <c r="T158" s="3"/>
    </row>
    <row r="159" spans="1:20" x14ac:dyDescent="0.25">
      <c r="A159" s="13"/>
      <c r="B159" s="12"/>
      <c r="C159" s="12"/>
      <c r="D159" s="46"/>
      <c r="E159" s="12"/>
      <c r="F159" s="21"/>
      <c r="G159" s="15" t="str">
        <f t="shared" si="25"/>
        <v/>
      </c>
      <c r="H159" s="10"/>
      <c r="I159" s="11"/>
      <c r="J159" s="32"/>
      <c r="K159" s="122" t="str">
        <f t="shared" si="32"/>
        <v/>
      </c>
      <c r="L159" s="14" t="str">
        <f t="shared" si="30"/>
        <v/>
      </c>
      <c r="M159" s="119" t="str">
        <f t="shared" si="26"/>
        <v/>
      </c>
      <c r="N159" s="77"/>
      <c r="O159" s="28" t="str">
        <f t="shared" si="31"/>
        <v/>
      </c>
      <c r="P159" s="11"/>
      <c r="Q159" s="25">
        <f t="shared" si="27"/>
        <v>0</v>
      </c>
      <c r="R159" s="34" t="str">
        <f t="shared" si="28"/>
        <v>A TIEMPO</v>
      </c>
      <c r="S159" s="56" t="str">
        <f t="shared" si="29"/>
        <v>ANTES DE 10 DIAS</v>
      </c>
      <c r="T159" s="3"/>
    </row>
    <row r="160" spans="1:20" x14ac:dyDescent="0.25">
      <c r="A160" s="13"/>
      <c r="B160" s="12"/>
      <c r="C160" s="12"/>
      <c r="D160" s="46"/>
      <c r="E160" s="12"/>
      <c r="F160" s="21"/>
      <c r="G160" s="15" t="str">
        <f t="shared" si="25"/>
        <v/>
      </c>
      <c r="H160" s="10"/>
      <c r="I160" s="11"/>
      <c r="J160" s="32"/>
      <c r="K160" s="122" t="str">
        <f t="shared" si="32"/>
        <v/>
      </c>
      <c r="L160" s="14" t="str">
        <f t="shared" si="30"/>
        <v/>
      </c>
      <c r="M160" s="119" t="str">
        <f t="shared" si="26"/>
        <v/>
      </c>
      <c r="N160" s="77"/>
      <c r="O160" s="28" t="str">
        <f t="shared" si="31"/>
        <v/>
      </c>
      <c r="P160" s="11"/>
      <c r="Q160" s="25">
        <f t="shared" si="27"/>
        <v>0</v>
      </c>
      <c r="R160" s="34" t="str">
        <f t="shared" si="28"/>
        <v>A TIEMPO</v>
      </c>
      <c r="S160" s="56" t="str">
        <f t="shared" si="29"/>
        <v>ANTES DE 10 DIAS</v>
      </c>
      <c r="T160" s="3"/>
    </row>
    <row r="161" spans="1:20" x14ac:dyDescent="0.25">
      <c r="A161" s="13"/>
      <c r="B161" s="12"/>
      <c r="C161" s="12"/>
      <c r="D161" s="46"/>
      <c r="E161" s="12"/>
      <c r="F161" s="21"/>
      <c r="G161" s="15" t="str">
        <f t="shared" si="25"/>
        <v/>
      </c>
      <c r="H161" s="10"/>
      <c r="I161" s="11"/>
      <c r="J161" s="32"/>
      <c r="K161" s="122" t="str">
        <f t="shared" si="32"/>
        <v/>
      </c>
      <c r="L161" s="14" t="str">
        <f t="shared" si="30"/>
        <v/>
      </c>
      <c r="M161" s="119" t="str">
        <f t="shared" si="26"/>
        <v/>
      </c>
      <c r="N161" s="77"/>
      <c r="O161" s="28" t="str">
        <f t="shared" si="31"/>
        <v/>
      </c>
      <c r="P161" s="11"/>
      <c r="Q161" s="25">
        <f t="shared" si="27"/>
        <v>0</v>
      </c>
      <c r="R161" s="34" t="str">
        <f t="shared" si="28"/>
        <v>A TIEMPO</v>
      </c>
      <c r="S161" s="56" t="str">
        <f t="shared" si="29"/>
        <v>ANTES DE 10 DIAS</v>
      </c>
      <c r="T161" s="3"/>
    </row>
    <row r="162" spans="1:20" x14ac:dyDescent="0.25">
      <c r="A162" s="13"/>
      <c r="B162" s="12"/>
      <c r="C162" s="12"/>
      <c r="D162" s="46"/>
      <c r="E162" s="12"/>
      <c r="F162" s="21"/>
      <c r="G162" s="15" t="str">
        <f t="shared" si="25"/>
        <v/>
      </c>
      <c r="H162" s="10"/>
      <c r="I162" s="11"/>
      <c r="J162" s="32"/>
      <c r="K162" s="122" t="str">
        <f t="shared" si="32"/>
        <v/>
      </c>
      <c r="L162" s="14" t="str">
        <f t="shared" si="30"/>
        <v/>
      </c>
      <c r="M162" s="119" t="str">
        <f t="shared" si="26"/>
        <v/>
      </c>
      <c r="N162" s="77"/>
      <c r="O162" s="28" t="str">
        <f t="shared" si="31"/>
        <v/>
      </c>
      <c r="P162" s="11"/>
      <c r="Q162" s="25">
        <f t="shared" si="27"/>
        <v>0</v>
      </c>
      <c r="R162" s="34" t="str">
        <f t="shared" si="28"/>
        <v>A TIEMPO</v>
      </c>
      <c r="S162" s="56" t="str">
        <f t="shared" si="29"/>
        <v>ANTES DE 10 DIAS</v>
      </c>
      <c r="T162" s="3"/>
    </row>
    <row r="163" spans="1:20" x14ac:dyDescent="0.25">
      <c r="A163" s="13"/>
      <c r="B163" s="12"/>
      <c r="C163" s="12"/>
      <c r="D163" s="46"/>
      <c r="E163" s="12"/>
      <c r="F163" s="21"/>
      <c r="G163" s="15" t="str">
        <f t="shared" si="25"/>
        <v/>
      </c>
      <c r="H163" s="10"/>
      <c r="I163" s="11"/>
      <c r="J163" s="32"/>
      <c r="K163" s="122" t="str">
        <f t="shared" si="32"/>
        <v/>
      </c>
      <c r="L163" s="14" t="str">
        <f t="shared" si="30"/>
        <v/>
      </c>
      <c r="M163" s="119" t="str">
        <f t="shared" si="26"/>
        <v/>
      </c>
      <c r="N163" s="77"/>
      <c r="O163" s="28" t="str">
        <f t="shared" si="31"/>
        <v/>
      </c>
      <c r="P163" s="11"/>
      <c r="Q163" s="25">
        <f t="shared" si="27"/>
        <v>0</v>
      </c>
      <c r="R163" s="34" t="str">
        <f t="shared" si="28"/>
        <v>A TIEMPO</v>
      </c>
      <c r="S163" s="56" t="str">
        <f t="shared" si="29"/>
        <v>ANTES DE 10 DIAS</v>
      </c>
      <c r="T163" s="3"/>
    </row>
    <row r="164" spans="1:20" x14ac:dyDescent="0.25">
      <c r="A164" s="13"/>
      <c r="B164" s="12"/>
      <c r="C164" s="12"/>
      <c r="D164" s="46"/>
      <c r="E164" s="12"/>
      <c r="F164" s="21"/>
      <c r="G164" s="15" t="str">
        <f t="shared" si="25"/>
        <v/>
      </c>
      <c r="H164" s="10"/>
      <c r="I164" s="11"/>
      <c r="J164" s="32"/>
      <c r="K164" s="122" t="str">
        <f t="shared" si="32"/>
        <v/>
      </c>
      <c r="L164" s="14" t="str">
        <f t="shared" si="30"/>
        <v/>
      </c>
      <c r="M164" s="119" t="str">
        <f t="shared" si="26"/>
        <v/>
      </c>
      <c r="N164" s="77"/>
      <c r="O164" s="28" t="str">
        <f t="shared" si="31"/>
        <v/>
      </c>
      <c r="P164" s="11"/>
      <c r="Q164" s="25">
        <f t="shared" si="27"/>
        <v>0</v>
      </c>
      <c r="R164" s="34" t="str">
        <f t="shared" si="28"/>
        <v>A TIEMPO</v>
      </c>
      <c r="S164" s="56" t="str">
        <f t="shared" si="29"/>
        <v>ANTES DE 10 DIAS</v>
      </c>
      <c r="T164" s="3"/>
    </row>
    <row r="165" spans="1:20" x14ac:dyDescent="0.25">
      <c r="A165" s="13"/>
      <c r="B165" s="12"/>
      <c r="C165" s="12"/>
      <c r="D165" s="46"/>
      <c r="E165" s="12"/>
      <c r="F165" s="21"/>
      <c r="G165" s="15" t="str">
        <f t="shared" si="25"/>
        <v/>
      </c>
      <c r="H165" s="10"/>
      <c r="I165" s="11"/>
      <c r="J165" s="32"/>
      <c r="K165" s="122" t="str">
        <f t="shared" si="32"/>
        <v/>
      </c>
      <c r="L165" s="14" t="str">
        <f t="shared" si="30"/>
        <v/>
      </c>
      <c r="M165" s="119" t="str">
        <f t="shared" si="26"/>
        <v/>
      </c>
      <c r="N165" s="77"/>
      <c r="O165" s="28" t="str">
        <f t="shared" si="31"/>
        <v/>
      </c>
      <c r="P165" s="11"/>
      <c r="Q165" s="25">
        <f t="shared" si="27"/>
        <v>0</v>
      </c>
      <c r="R165" s="34" t="str">
        <f t="shared" si="28"/>
        <v>A TIEMPO</v>
      </c>
      <c r="S165" s="56" t="str">
        <f t="shared" si="29"/>
        <v>ANTES DE 10 DIAS</v>
      </c>
      <c r="T165" s="3"/>
    </row>
    <row r="166" spans="1:20" x14ac:dyDescent="0.25">
      <c r="A166" s="13"/>
      <c r="B166" s="12"/>
      <c r="C166" s="12"/>
      <c r="D166" s="46"/>
      <c r="E166" s="12"/>
      <c r="F166" s="21"/>
      <c r="G166" s="15" t="str">
        <f t="shared" si="25"/>
        <v/>
      </c>
      <c r="H166" s="10"/>
      <c r="I166" s="11"/>
      <c r="J166" s="32"/>
      <c r="K166" s="122" t="str">
        <f t="shared" si="32"/>
        <v/>
      </c>
      <c r="L166" s="14" t="str">
        <f t="shared" si="30"/>
        <v/>
      </c>
      <c r="M166" s="119" t="str">
        <f t="shared" si="26"/>
        <v/>
      </c>
      <c r="N166" s="77"/>
      <c r="O166" s="28" t="str">
        <f t="shared" si="31"/>
        <v/>
      </c>
      <c r="P166" s="11"/>
      <c r="Q166" s="25">
        <f t="shared" si="27"/>
        <v>0</v>
      </c>
      <c r="R166" s="34" t="str">
        <f t="shared" si="28"/>
        <v>A TIEMPO</v>
      </c>
      <c r="S166" s="56" t="str">
        <f t="shared" si="29"/>
        <v>ANTES DE 10 DIAS</v>
      </c>
      <c r="T166" s="3"/>
    </row>
    <row r="167" spans="1:20" x14ac:dyDescent="0.25">
      <c r="A167" s="13"/>
      <c r="B167" s="12"/>
      <c r="C167" s="12"/>
      <c r="D167" s="46"/>
      <c r="E167" s="12"/>
      <c r="F167" s="21"/>
      <c r="G167" s="15" t="str">
        <f t="shared" si="25"/>
        <v/>
      </c>
      <c r="H167" s="10"/>
      <c r="I167" s="11"/>
      <c r="J167" s="32"/>
      <c r="K167" s="122" t="str">
        <f t="shared" si="32"/>
        <v/>
      </c>
      <c r="L167" s="14" t="str">
        <f t="shared" si="30"/>
        <v/>
      </c>
      <c r="M167" s="119" t="str">
        <f t="shared" si="26"/>
        <v/>
      </c>
      <c r="N167" s="77"/>
      <c r="O167" s="28" t="str">
        <f t="shared" si="31"/>
        <v/>
      </c>
      <c r="P167" s="11"/>
      <c r="Q167" s="25">
        <f t="shared" si="27"/>
        <v>0</v>
      </c>
      <c r="R167" s="34" t="str">
        <f t="shared" si="28"/>
        <v>A TIEMPO</v>
      </c>
      <c r="S167" s="56" t="str">
        <f t="shared" si="29"/>
        <v>ANTES DE 10 DIAS</v>
      </c>
      <c r="T167" s="3"/>
    </row>
    <row r="168" spans="1:20" x14ac:dyDescent="0.25">
      <c r="A168" s="13"/>
      <c r="B168" s="12"/>
      <c r="C168" s="12"/>
      <c r="D168" s="46"/>
      <c r="E168" s="12"/>
      <c r="F168" s="21"/>
      <c r="G168" s="15" t="str">
        <f t="shared" si="25"/>
        <v/>
      </c>
      <c r="H168" s="10"/>
      <c r="I168" s="11"/>
      <c r="J168" s="32"/>
      <c r="K168" s="122" t="str">
        <f t="shared" si="32"/>
        <v/>
      </c>
      <c r="L168" s="14" t="str">
        <f t="shared" si="30"/>
        <v/>
      </c>
      <c r="M168" s="119" t="str">
        <f t="shared" si="26"/>
        <v/>
      </c>
      <c r="N168" s="77"/>
      <c r="O168" s="28" t="str">
        <f t="shared" si="31"/>
        <v/>
      </c>
      <c r="P168" s="11"/>
      <c r="Q168" s="25">
        <f t="shared" si="27"/>
        <v>0</v>
      </c>
      <c r="R168" s="34" t="str">
        <f t="shared" si="28"/>
        <v>A TIEMPO</v>
      </c>
      <c r="S168" s="56" t="str">
        <f t="shared" si="29"/>
        <v>ANTES DE 10 DIAS</v>
      </c>
      <c r="T168" s="3"/>
    </row>
    <row r="169" spans="1:20" x14ac:dyDescent="0.25">
      <c r="A169" s="13"/>
      <c r="B169" s="12"/>
      <c r="C169" s="12"/>
      <c r="D169" s="46"/>
      <c r="E169" s="12"/>
      <c r="F169" s="21"/>
      <c r="G169" s="15" t="str">
        <f t="shared" si="25"/>
        <v/>
      </c>
      <c r="H169" s="10"/>
      <c r="I169" s="11"/>
      <c r="J169" s="32"/>
      <c r="K169" s="122" t="str">
        <f t="shared" si="32"/>
        <v/>
      </c>
      <c r="L169" s="14" t="str">
        <f t="shared" si="30"/>
        <v/>
      </c>
      <c r="M169" s="119" t="str">
        <f t="shared" ref="M169:M200" si="33">+IFERROR((VLOOKUP(L169,Meses,2,FALSE))&amp;" "&amp;TEXT(J169,"YYYY"),"")</f>
        <v/>
      </c>
      <c r="N169" s="77"/>
      <c r="O169" s="28" t="str">
        <f t="shared" si="31"/>
        <v/>
      </c>
      <c r="P169" s="11"/>
      <c r="Q169" s="25">
        <f t="shared" si="27"/>
        <v>0</v>
      </c>
      <c r="R169" s="34" t="str">
        <f t="shared" si="28"/>
        <v>A TIEMPO</v>
      </c>
      <c r="S169" s="56" t="str">
        <f t="shared" si="29"/>
        <v>ANTES DE 10 DIAS</v>
      </c>
      <c r="T169" s="3"/>
    </row>
    <row r="170" spans="1:20" x14ac:dyDescent="0.25">
      <c r="A170" s="13"/>
      <c r="B170" s="12"/>
      <c r="C170" s="12"/>
      <c r="D170" s="46"/>
      <c r="E170" s="12"/>
      <c r="F170" s="21"/>
      <c r="G170" s="15" t="str">
        <f t="shared" si="25"/>
        <v/>
      </c>
      <c r="H170" s="10"/>
      <c r="I170" s="11"/>
      <c r="J170" s="32"/>
      <c r="K170" s="122" t="str">
        <f t="shared" si="32"/>
        <v/>
      </c>
      <c r="L170" s="14" t="str">
        <f t="shared" si="30"/>
        <v/>
      </c>
      <c r="M170" s="119" t="str">
        <f t="shared" si="33"/>
        <v/>
      </c>
      <c r="N170" s="77"/>
      <c r="O170" s="28" t="str">
        <f t="shared" si="31"/>
        <v/>
      </c>
      <c r="P170" s="11"/>
      <c r="Q170" s="25">
        <f t="shared" si="27"/>
        <v>0</v>
      </c>
      <c r="R170" s="34" t="str">
        <f t="shared" si="28"/>
        <v>A TIEMPO</v>
      </c>
      <c r="S170" s="56" t="str">
        <f t="shared" si="29"/>
        <v>ANTES DE 10 DIAS</v>
      </c>
      <c r="T170" s="3"/>
    </row>
    <row r="171" spans="1:20" x14ac:dyDescent="0.25">
      <c r="A171" s="13"/>
      <c r="B171" s="12"/>
      <c r="C171" s="12"/>
      <c r="D171" s="46"/>
      <c r="E171" s="12"/>
      <c r="F171" s="21"/>
      <c r="G171" s="15" t="str">
        <f t="shared" si="25"/>
        <v/>
      </c>
      <c r="H171" s="10"/>
      <c r="I171" s="11"/>
      <c r="J171" s="32"/>
      <c r="K171" s="122" t="str">
        <f t="shared" si="32"/>
        <v/>
      </c>
      <c r="L171" s="14" t="str">
        <f t="shared" si="30"/>
        <v/>
      </c>
      <c r="M171" s="119" t="str">
        <f t="shared" si="33"/>
        <v/>
      </c>
      <c r="N171" s="77"/>
      <c r="O171" s="28" t="str">
        <f t="shared" si="31"/>
        <v/>
      </c>
      <c r="P171" s="11"/>
      <c r="Q171" s="25">
        <f t="shared" si="27"/>
        <v>0</v>
      </c>
      <c r="R171" s="34" t="str">
        <f t="shared" si="28"/>
        <v>A TIEMPO</v>
      </c>
      <c r="S171" s="56" t="str">
        <f t="shared" si="29"/>
        <v>ANTES DE 10 DIAS</v>
      </c>
      <c r="T171" s="3"/>
    </row>
    <row r="172" spans="1:20" x14ac:dyDescent="0.25">
      <c r="A172" s="13"/>
      <c r="B172" s="12"/>
      <c r="C172" s="12"/>
      <c r="D172" s="46"/>
      <c r="E172" s="12"/>
      <c r="F172" s="21"/>
      <c r="G172" s="15" t="str">
        <f t="shared" si="25"/>
        <v/>
      </c>
      <c r="H172" s="10"/>
      <c r="I172" s="11"/>
      <c r="J172" s="32"/>
      <c r="K172" s="122" t="str">
        <f t="shared" si="32"/>
        <v/>
      </c>
      <c r="L172" s="14" t="str">
        <f t="shared" si="30"/>
        <v/>
      </c>
      <c r="M172" s="119" t="str">
        <f t="shared" si="33"/>
        <v/>
      </c>
      <c r="N172" s="77"/>
      <c r="O172" s="28" t="str">
        <f t="shared" si="31"/>
        <v/>
      </c>
      <c r="P172" s="11"/>
      <c r="Q172" s="25">
        <f t="shared" si="27"/>
        <v>0</v>
      </c>
      <c r="R172" s="34" t="str">
        <f t="shared" si="28"/>
        <v>A TIEMPO</v>
      </c>
      <c r="S172" s="56" t="str">
        <f t="shared" si="29"/>
        <v>ANTES DE 10 DIAS</v>
      </c>
      <c r="T172" s="3"/>
    </row>
    <row r="173" spans="1:20" x14ac:dyDescent="0.25">
      <c r="A173" s="13"/>
      <c r="B173" s="12"/>
      <c r="C173" s="12"/>
      <c r="D173" s="46"/>
      <c r="E173" s="12"/>
      <c r="F173" s="21"/>
      <c r="G173" s="15" t="str">
        <f t="shared" si="25"/>
        <v/>
      </c>
      <c r="H173" s="10"/>
      <c r="I173" s="11"/>
      <c r="J173" s="32"/>
      <c r="K173" s="122" t="str">
        <f t="shared" si="32"/>
        <v/>
      </c>
      <c r="L173" s="14" t="str">
        <f t="shared" si="30"/>
        <v/>
      </c>
      <c r="M173" s="119" t="str">
        <f t="shared" si="33"/>
        <v/>
      </c>
      <c r="N173" s="77"/>
      <c r="O173" s="28" t="str">
        <f t="shared" si="31"/>
        <v/>
      </c>
      <c r="P173" s="11"/>
      <c r="Q173" s="25">
        <f t="shared" si="27"/>
        <v>0</v>
      </c>
      <c r="R173" s="34" t="str">
        <f t="shared" si="28"/>
        <v>A TIEMPO</v>
      </c>
      <c r="S173" s="56" t="str">
        <f t="shared" si="29"/>
        <v>ANTES DE 10 DIAS</v>
      </c>
      <c r="T173" s="3"/>
    </row>
    <row r="174" spans="1:20" x14ac:dyDescent="0.25">
      <c r="A174" s="13"/>
      <c r="B174" s="12"/>
      <c r="C174" s="12"/>
      <c r="D174" s="46"/>
      <c r="E174" s="12"/>
      <c r="F174" s="21"/>
      <c r="G174" s="15" t="str">
        <f t="shared" si="25"/>
        <v/>
      </c>
      <c r="H174" s="10"/>
      <c r="I174" s="11"/>
      <c r="J174" s="32"/>
      <c r="K174" s="122" t="str">
        <f t="shared" si="32"/>
        <v/>
      </c>
      <c r="L174" s="14" t="str">
        <f t="shared" si="30"/>
        <v/>
      </c>
      <c r="M174" s="119" t="str">
        <f t="shared" si="33"/>
        <v/>
      </c>
      <c r="N174" s="77"/>
      <c r="O174" s="28" t="str">
        <f t="shared" si="31"/>
        <v/>
      </c>
      <c r="P174" s="11"/>
      <c r="Q174" s="25">
        <f t="shared" si="27"/>
        <v>0</v>
      </c>
      <c r="R174" s="34" t="str">
        <f t="shared" si="28"/>
        <v>A TIEMPO</v>
      </c>
      <c r="S174" s="56" t="str">
        <f t="shared" si="29"/>
        <v>ANTES DE 10 DIAS</v>
      </c>
      <c r="T174" s="3"/>
    </row>
    <row r="175" spans="1:20" x14ac:dyDescent="0.25">
      <c r="A175" s="13"/>
      <c r="B175" s="12"/>
      <c r="C175" s="12"/>
      <c r="D175" s="46"/>
      <c r="E175" s="12"/>
      <c r="F175" s="21"/>
      <c r="G175" s="15" t="str">
        <f t="shared" si="25"/>
        <v/>
      </c>
      <c r="H175" s="10"/>
      <c r="I175" s="11"/>
      <c r="J175" s="32"/>
      <c r="K175" s="122" t="str">
        <f t="shared" si="32"/>
        <v/>
      </c>
      <c r="L175" s="14" t="str">
        <f t="shared" si="30"/>
        <v/>
      </c>
      <c r="M175" s="119" t="str">
        <f t="shared" si="33"/>
        <v/>
      </c>
      <c r="N175" s="77"/>
      <c r="O175" s="28" t="str">
        <f t="shared" si="31"/>
        <v/>
      </c>
      <c r="P175" s="11"/>
      <c r="Q175" s="25">
        <f t="shared" si="27"/>
        <v>0</v>
      </c>
      <c r="R175" s="34" t="str">
        <f t="shared" si="28"/>
        <v>A TIEMPO</v>
      </c>
      <c r="S175" s="56" t="str">
        <f t="shared" si="29"/>
        <v>ANTES DE 10 DIAS</v>
      </c>
      <c r="T175" s="3"/>
    </row>
    <row r="176" spans="1:20" x14ac:dyDescent="0.25">
      <c r="A176" s="13"/>
      <c r="B176" s="12"/>
      <c r="C176" s="12"/>
      <c r="D176" s="46"/>
      <c r="E176" s="12"/>
      <c r="F176" s="21"/>
      <c r="G176" s="15" t="str">
        <f t="shared" si="25"/>
        <v/>
      </c>
      <c r="H176" s="10"/>
      <c r="I176" s="11"/>
      <c r="J176" s="32"/>
      <c r="K176" s="122" t="str">
        <f t="shared" si="32"/>
        <v/>
      </c>
      <c r="L176" s="14" t="str">
        <f t="shared" si="30"/>
        <v/>
      </c>
      <c r="M176" s="119" t="str">
        <f t="shared" si="33"/>
        <v/>
      </c>
      <c r="N176" s="77"/>
      <c r="O176" s="28" t="str">
        <f t="shared" si="31"/>
        <v/>
      </c>
      <c r="P176" s="11"/>
      <c r="Q176" s="25">
        <f t="shared" si="27"/>
        <v>0</v>
      </c>
      <c r="R176" s="34" t="str">
        <f t="shared" si="28"/>
        <v>A TIEMPO</v>
      </c>
      <c r="S176" s="56" t="str">
        <f t="shared" si="29"/>
        <v>ANTES DE 10 DIAS</v>
      </c>
      <c r="T176" s="3"/>
    </row>
    <row r="177" spans="1:20" x14ac:dyDescent="0.25">
      <c r="A177" s="13"/>
      <c r="B177" s="12"/>
      <c r="C177" s="12"/>
      <c r="D177" s="46"/>
      <c r="E177" s="12"/>
      <c r="F177" s="21"/>
      <c r="G177" s="15" t="str">
        <f t="shared" si="25"/>
        <v/>
      </c>
      <c r="H177" s="10"/>
      <c r="I177" s="11"/>
      <c r="J177" s="32"/>
      <c r="K177" s="122" t="str">
        <f t="shared" si="32"/>
        <v/>
      </c>
      <c r="L177" s="14" t="str">
        <f t="shared" si="30"/>
        <v/>
      </c>
      <c r="M177" s="119" t="str">
        <f t="shared" si="33"/>
        <v/>
      </c>
      <c r="N177" s="77"/>
      <c r="O177" s="28" t="str">
        <f t="shared" si="31"/>
        <v/>
      </c>
      <c r="P177" s="11"/>
      <c r="Q177" s="25">
        <f t="shared" si="27"/>
        <v>0</v>
      </c>
      <c r="R177" s="34" t="str">
        <f t="shared" si="28"/>
        <v>A TIEMPO</v>
      </c>
      <c r="S177" s="56" t="str">
        <f t="shared" si="29"/>
        <v>ANTES DE 10 DIAS</v>
      </c>
      <c r="T177" s="3"/>
    </row>
    <row r="178" spans="1:20" x14ac:dyDescent="0.25">
      <c r="A178" s="13"/>
      <c r="B178" s="12"/>
      <c r="C178" s="12"/>
      <c r="D178" s="46"/>
      <c r="E178" s="12"/>
      <c r="F178" s="21"/>
      <c r="G178" s="15" t="str">
        <f t="shared" si="25"/>
        <v/>
      </c>
      <c r="H178" s="10"/>
      <c r="I178" s="11"/>
      <c r="J178" s="32"/>
      <c r="K178" s="122" t="str">
        <f t="shared" si="32"/>
        <v/>
      </c>
      <c r="L178" s="14" t="str">
        <f t="shared" si="30"/>
        <v/>
      </c>
      <c r="M178" s="119" t="str">
        <f t="shared" si="33"/>
        <v/>
      </c>
      <c r="N178" s="77"/>
      <c r="O178" s="28" t="str">
        <f t="shared" si="31"/>
        <v/>
      </c>
      <c r="P178" s="11"/>
      <c r="Q178" s="25">
        <f t="shared" si="27"/>
        <v>0</v>
      </c>
      <c r="R178" s="34" t="str">
        <f t="shared" si="28"/>
        <v>A TIEMPO</v>
      </c>
      <c r="S178" s="56" t="str">
        <f t="shared" si="29"/>
        <v>ANTES DE 10 DIAS</v>
      </c>
      <c r="T178" s="3"/>
    </row>
    <row r="179" spans="1:20" x14ac:dyDescent="0.25">
      <c r="A179" s="13"/>
      <c r="B179" s="12"/>
      <c r="C179" s="12"/>
      <c r="D179" s="46"/>
      <c r="E179" s="12"/>
      <c r="F179" s="21"/>
      <c r="G179" s="15" t="str">
        <f t="shared" si="25"/>
        <v/>
      </c>
      <c r="H179" s="10"/>
      <c r="I179" s="11"/>
      <c r="J179" s="32"/>
      <c r="K179" s="122" t="str">
        <f t="shared" si="32"/>
        <v/>
      </c>
      <c r="L179" s="14" t="str">
        <f t="shared" si="30"/>
        <v/>
      </c>
      <c r="M179" s="119" t="str">
        <f t="shared" si="33"/>
        <v/>
      </c>
      <c r="N179" s="77"/>
      <c r="O179" s="28" t="str">
        <f t="shared" si="31"/>
        <v/>
      </c>
      <c r="P179" s="11"/>
      <c r="Q179" s="25">
        <f t="shared" si="27"/>
        <v>0</v>
      </c>
      <c r="R179" s="34" t="str">
        <f t="shared" si="28"/>
        <v>A TIEMPO</v>
      </c>
      <c r="S179" s="56" t="str">
        <f t="shared" si="29"/>
        <v>ANTES DE 10 DIAS</v>
      </c>
      <c r="T179" s="3"/>
    </row>
    <row r="180" spans="1:20" x14ac:dyDescent="0.25">
      <c r="A180" s="13"/>
      <c r="B180" s="12"/>
      <c r="C180" s="12"/>
      <c r="D180" s="46"/>
      <c r="E180" s="12"/>
      <c r="F180" s="21"/>
      <c r="G180" s="15" t="str">
        <f t="shared" si="25"/>
        <v/>
      </c>
      <c r="H180" s="10"/>
      <c r="I180" s="11"/>
      <c r="J180" s="32"/>
      <c r="K180" s="122" t="str">
        <f t="shared" si="32"/>
        <v/>
      </c>
      <c r="L180" s="14" t="str">
        <f t="shared" si="30"/>
        <v/>
      </c>
      <c r="M180" s="119" t="str">
        <f t="shared" si="33"/>
        <v/>
      </c>
      <c r="N180" s="77"/>
      <c r="O180" s="28" t="str">
        <f t="shared" si="31"/>
        <v/>
      </c>
      <c r="P180" s="11"/>
      <c r="Q180" s="25">
        <f t="shared" si="27"/>
        <v>0</v>
      </c>
      <c r="R180" s="34" t="str">
        <f t="shared" si="28"/>
        <v>A TIEMPO</v>
      </c>
      <c r="S180" s="56" t="str">
        <f t="shared" si="29"/>
        <v>ANTES DE 10 DIAS</v>
      </c>
      <c r="T180" s="3"/>
    </row>
    <row r="181" spans="1:20" x14ac:dyDescent="0.25">
      <c r="A181" s="13"/>
      <c r="B181" s="12"/>
      <c r="C181" s="12"/>
      <c r="D181" s="46"/>
      <c r="E181" s="12"/>
      <c r="F181" s="21"/>
      <c r="G181" s="15" t="str">
        <f t="shared" si="25"/>
        <v/>
      </c>
      <c r="H181" s="10"/>
      <c r="I181" s="11"/>
      <c r="J181" s="32"/>
      <c r="K181" s="122" t="str">
        <f t="shared" si="32"/>
        <v/>
      </c>
      <c r="L181" s="14" t="str">
        <f t="shared" si="30"/>
        <v/>
      </c>
      <c r="M181" s="119" t="str">
        <f t="shared" si="33"/>
        <v/>
      </c>
      <c r="N181" s="77"/>
      <c r="O181" s="28" t="str">
        <f t="shared" si="31"/>
        <v/>
      </c>
      <c r="P181" s="11"/>
      <c r="Q181" s="25">
        <f t="shared" si="27"/>
        <v>0</v>
      </c>
      <c r="R181" s="34" t="str">
        <f t="shared" si="28"/>
        <v>A TIEMPO</v>
      </c>
      <c r="S181" s="56" t="str">
        <f t="shared" si="29"/>
        <v>ANTES DE 10 DIAS</v>
      </c>
      <c r="T181" s="3"/>
    </row>
    <row r="182" spans="1:20" x14ac:dyDescent="0.25">
      <c r="A182" s="13"/>
      <c r="B182" s="12"/>
      <c r="C182" s="12"/>
      <c r="D182" s="46"/>
      <c r="E182" s="12"/>
      <c r="F182" s="21"/>
      <c r="G182" s="15" t="str">
        <f t="shared" si="25"/>
        <v/>
      </c>
      <c r="H182" s="10"/>
      <c r="I182" s="11"/>
      <c r="J182" s="32"/>
      <c r="K182" s="122" t="str">
        <f t="shared" si="32"/>
        <v/>
      </c>
      <c r="L182" s="14" t="str">
        <f t="shared" si="30"/>
        <v/>
      </c>
      <c r="M182" s="119" t="str">
        <f t="shared" si="33"/>
        <v/>
      </c>
      <c r="N182" s="77"/>
      <c r="O182" s="28" t="str">
        <f t="shared" si="31"/>
        <v/>
      </c>
      <c r="P182" s="11"/>
      <c r="Q182" s="25">
        <f t="shared" si="27"/>
        <v>0</v>
      </c>
      <c r="R182" s="34" t="str">
        <f t="shared" si="28"/>
        <v>A TIEMPO</v>
      </c>
      <c r="S182" s="56" t="str">
        <f t="shared" si="29"/>
        <v>ANTES DE 10 DIAS</v>
      </c>
      <c r="T182" s="3"/>
    </row>
    <row r="183" spans="1:20" x14ac:dyDescent="0.25">
      <c r="A183" s="13"/>
      <c r="B183" s="12"/>
      <c r="C183" s="12"/>
      <c r="D183" s="46"/>
      <c r="E183" s="12"/>
      <c r="F183" s="21"/>
      <c r="G183" s="15" t="str">
        <f t="shared" si="25"/>
        <v/>
      </c>
      <c r="H183" s="10"/>
      <c r="I183" s="11"/>
      <c r="J183" s="32"/>
      <c r="K183" s="122" t="str">
        <f t="shared" si="32"/>
        <v/>
      </c>
      <c r="L183" s="14" t="str">
        <f t="shared" si="30"/>
        <v/>
      </c>
      <c r="M183" s="119" t="str">
        <f t="shared" si="33"/>
        <v/>
      </c>
      <c r="N183" s="77"/>
      <c r="O183" s="28" t="str">
        <f t="shared" si="31"/>
        <v/>
      </c>
      <c r="P183" s="11"/>
      <c r="Q183" s="25">
        <f t="shared" si="27"/>
        <v>0</v>
      </c>
      <c r="R183" s="34" t="str">
        <f t="shared" si="28"/>
        <v>A TIEMPO</v>
      </c>
      <c r="S183" s="56" t="str">
        <f t="shared" si="29"/>
        <v>ANTES DE 10 DIAS</v>
      </c>
      <c r="T183" s="3"/>
    </row>
    <row r="184" spans="1:20" x14ac:dyDescent="0.25">
      <c r="A184" s="13"/>
      <c r="B184" s="12"/>
      <c r="C184" s="12"/>
      <c r="D184" s="46"/>
      <c r="E184" s="12"/>
      <c r="F184" s="21"/>
      <c r="G184" s="15" t="str">
        <f t="shared" si="25"/>
        <v/>
      </c>
      <c r="H184" s="10"/>
      <c r="I184" s="11"/>
      <c r="J184" s="32"/>
      <c r="K184" s="122" t="str">
        <f t="shared" si="32"/>
        <v/>
      </c>
      <c r="L184" s="14" t="str">
        <f t="shared" si="30"/>
        <v/>
      </c>
      <c r="M184" s="119" t="str">
        <f t="shared" si="33"/>
        <v/>
      </c>
      <c r="N184" s="77"/>
      <c r="O184" s="28" t="str">
        <f t="shared" si="31"/>
        <v/>
      </c>
      <c r="P184" s="11"/>
      <c r="Q184" s="25">
        <f t="shared" si="27"/>
        <v>0</v>
      </c>
      <c r="R184" s="34" t="str">
        <f t="shared" si="28"/>
        <v>A TIEMPO</v>
      </c>
      <c r="S184" s="56" t="str">
        <f t="shared" si="29"/>
        <v>ANTES DE 10 DIAS</v>
      </c>
      <c r="T184" s="3"/>
    </row>
    <row r="185" spans="1:20" x14ac:dyDescent="0.25">
      <c r="A185" s="13"/>
      <c r="B185" s="12"/>
      <c r="C185" s="12"/>
      <c r="D185" s="46"/>
      <c r="E185" s="12"/>
      <c r="F185" s="21"/>
      <c r="G185" s="15" t="str">
        <f t="shared" si="25"/>
        <v/>
      </c>
      <c r="H185" s="10"/>
      <c r="I185" s="11"/>
      <c r="J185" s="32"/>
      <c r="K185" s="122" t="str">
        <f t="shared" si="32"/>
        <v/>
      </c>
      <c r="L185" s="14" t="str">
        <f t="shared" si="30"/>
        <v/>
      </c>
      <c r="M185" s="119" t="str">
        <f t="shared" si="33"/>
        <v/>
      </c>
      <c r="N185" s="77"/>
      <c r="O185" s="28" t="str">
        <f t="shared" si="31"/>
        <v/>
      </c>
      <c r="P185" s="11"/>
      <c r="Q185" s="25">
        <f t="shared" si="27"/>
        <v>0</v>
      </c>
      <c r="R185" s="34" t="str">
        <f t="shared" si="28"/>
        <v>A TIEMPO</v>
      </c>
      <c r="S185" s="56" t="str">
        <f t="shared" si="29"/>
        <v>ANTES DE 10 DIAS</v>
      </c>
      <c r="T185" s="3"/>
    </row>
    <row r="186" spans="1:20" x14ac:dyDescent="0.25">
      <c r="A186" s="13"/>
      <c r="B186" s="12"/>
      <c r="C186" s="12"/>
      <c r="D186" s="46"/>
      <c r="E186" s="12"/>
      <c r="F186" s="21"/>
      <c r="G186" s="15" t="str">
        <f t="shared" si="25"/>
        <v/>
      </c>
      <c r="H186" s="10"/>
      <c r="I186" s="11"/>
      <c r="J186" s="32"/>
      <c r="K186" s="122" t="str">
        <f t="shared" si="32"/>
        <v/>
      </c>
      <c r="L186" s="14" t="str">
        <f t="shared" si="30"/>
        <v/>
      </c>
      <c r="M186" s="119" t="str">
        <f t="shared" si="33"/>
        <v/>
      </c>
      <c r="N186" s="77"/>
      <c r="O186" s="28" t="str">
        <f t="shared" si="31"/>
        <v/>
      </c>
      <c r="P186" s="11"/>
      <c r="Q186" s="25">
        <f t="shared" si="27"/>
        <v>0</v>
      </c>
      <c r="R186" s="34" t="str">
        <f t="shared" si="28"/>
        <v>A TIEMPO</v>
      </c>
      <c r="S186" s="56" t="str">
        <f t="shared" si="29"/>
        <v>ANTES DE 10 DIAS</v>
      </c>
      <c r="T186" s="3"/>
    </row>
    <row r="187" spans="1:20" x14ac:dyDescent="0.25">
      <c r="A187" s="13"/>
      <c r="B187" s="12"/>
      <c r="C187" s="12"/>
      <c r="D187" s="46"/>
      <c r="E187" s="12"/>
      <c r="F187" s="21"/>
      <c r="G187" s="15" t="str">
        <f t="shared" si="25"/>
        <v/>
      </c>
      <c r="H187" s="10"/>
      <c r="I187" s="11"/>
      <c r="J187" s="32"/>
      <c r="K187" s="122" t="str">
        <f t="shared" si="32"/>
        <v/>
      </c>
      <c r="L187" s="14" t="str">
        <f t="shared" si="30"/>
        <v/>
      </c>
      <c r="M187" s="119" t="str">
        <f t="shared" si="33"/>
        <v/>
      </c>
      <c r="N187" s="77"/>
      <c r="O187" s="28" t="str">
        <f t="shared" si="31"/>
        <v/>
      </c>
      <c r="P187" s="11"/>
      <c r="Q187" s="25">
        <f t="shared" si="27"/>
        <v>0</v>
      </c>
      <c r="R187" s="34" t="str">
        <f t="shared" si="28"/>
        <v>A TIEMPO</v>
      </c>
      <c r="S187" s="56" t="str">
        <f t="shared" si="29"/>
        <v>ANTES DE 10 DIAS</v>
      </c>
      <c r="T187" s="3"/>
    </row>
    <row r="188" spans="1:20" x14ac:dyDescent="0.25">
      <c r="A188" s="13"/>
      <c r="B188" s="12"/>
      <c r="C188" s="12"/>
      <c r="D188" s="46"/>
      <c r="E188" s="12"/>
      <c r="F188" s="21"/>
      <c r="G188" s="15" t="str">
        <f t="shared" si="25"/>
        <v/>
      </c>
      <c r="H188" s="10"/>
      <c r="I188" s="11"/>
      <c r="J188" s="32"/>
      <c r="K188" s="122" t="str">
        <f t="shared" si="32"/>
        <v/>
      </c>
      <c r="L188" s="14" t="str">
        <f t="shared" si="30"/>
        <v/>
      </c>
      <c r="M188" s="119" t="str">
        <f t="shared" si="33"/>
        <v/>
      </c>
      <c r="N188" s="77"/>
      <c r="O188" s="28" t="str">
        <f t="shared" si="31"/>
        <v/>
      </c>
      <c r="P188" s="11"/>
      <c r="Q188" s="25">
        <f t="shared" si="27"/>
        <v>0</v>
      </c>
      <c r="R188" s="34" t="str">
        <f t="shared" si="28"/>
        <v>A TIEMPO</v>
      </c>
      <c r="S188" s="56" t="str">
        <f t="shared" si="29"/>
        <v>ANTES DE 10 DIAS</v>
      </c>
      <c r="T188" s="3"/>
    </row>
    <row r="189" spans="1:20" x14ac:dyDescent="0.25">
      <c r="A189" s="13"/>
      <c r="B189" s="12"/>
      <c r="C189" s="12"/>
      <c r="D189" s="46"/>
      <c r="E189" s="12"/>
      <c r="F189" s="21"/>
      <c r="G189" s="15" t="str">
        <f t="shared" si="25"/>
        <v/>
      </c>
      <c r="H189" s="10"/>
      <c r="I189" s="11"/>
      <c r="J189" s="32"/>
      <c r="K189" s="122" t="str">
        <f t="shared" si="32"/>
        <v/>
      </c>
      <c r="L189" s="14" t="str">
        <f t="shared" si="30"/>
        <v/>
      </c>
      <c r="M189" s="119" t="str">
        <f t="shared" si="33"/>
        <v/>
      </c>
      <c r="N189" s="77"/>
      <c r="O189" s="28" t="str">
        <f t="shared" si="31"/>
        <v/>
      </c>
      <c r="P189" s="11"/>
      <c r="Q189" s="25">
        <f t="shared" si="27"/>
        <v>0</v>
      </c>
      <c r="R189" s="34" t="str">
        <f t="shared" si="28"/>
        <v>A TIEMPO</v>
      </c>
      <c r="S189" s="56" t="str">
        <f t="shared" si="29"/>
        <v>ANTES DE 10 DIAS</v>
      </c>
      <c r="T189" s="3"/>
    </row>
    <row r="190" spans="1:20" x14ac:dyDescent="0.25">
      <c r="A190" s="13"/>
      <c r="B190" s="12"/>
      <c r="C190" s="12"/>
      <c r="D190" s="46"/>
      <c r="E190" s="12"/>
      <c r="F190" s="21"/>
      <c r="G190" s="15" t="str">
        <f t="shared" si="25"/>
        <v/>
      </c>
      <c r="H190" s="10"/>
      <c r="I190" s="11"/>
      <c r="J190" s="32"/>
      <c r="K190" s="122" t="str">
        <f t="shared" si="32"/>
        <v/>
      </c>
      <c r="L190" s="14" t="str">
        <f t="shared" si="30"/>
        <v/>
      </c>
      <c r="M190" s="119" t="str">
        <f t="shared" si="33"/>
        <v/>
      </c>
      <c r="N190" s="77"/>
      <c r="O190" s="28" t="str">
        <f t="shared" si="31"/>
        <v/>
      </c>
      <c r="P190" s="11"/>
      <c r="Q190" s="25">
        <f t="shared" si="27"/>
        <v>0</v>
      </c>
      <c r="R190" s="34" t="str">
        <f t="shared" si="28"/>
        <v>A TIEMPO</v>
      </c>
      <c r="S190" s="56" t="str">
        <f t="shared" si="29"/>
        <v>ANTES DE 10 DIAS</v>
      </c>
      <c r="T190" s="3"/>
    </row>
    <row r="191" spans="1:20" x14ac:dyDescent="0.25">
      <c r="A191" s="13"/>
      <c r="B191" s="12"/>
      <c r="C191" s="12"/>
      <c r="D191" s="46"/>
      <c r="E191" s="12"/>
      <c r="F191" s="21"/>
      <c r="G191" s="15" t="str">
        <f t="shared" si="25"/>
        <v/>
      </c>
      <c r="H191" s="10"/>
      <c r="I191" s="11"/>
      <c r="J191" s="32"/>
      <c r="K191" s="122" t="str">
        <f t="shared" si="32"/>
        <v/>
      </c>
      <c r="L191" s="14" t="str">
        <f t="shared" si="30"/>
        <v/>
      </c>
      <c r="M191" s="119" t="str">
        <f t="shared" si="33"/>
        <v/>
      </c>
      <c r="N191" s="77"/>
      <c r="O191" s="28" t="str">
        <f t="shared" si="31"/>
        <v/>
      </c>
      <c r="P191" s="11"/>
      <c r="Q191" s="25">
        <f t="shared" si="27"/>
        <v>0</v>
      </c>
      <c r="R191" s="34" t="str">
        <f t="shared" si="28"/>
        <v>A TIEMPO</v>
      </c>
      <c r="S191" s="56" t="str">
        <f t="shared" si="29"/>
        <v>ANTES DE 10 DIAS</v>
      </c>
      <c r="T191" s="3"/>
    </row>
    <row r="192" spans="1:20" x14ac:dyDescent="0.25">
      <c r="A192" s="13"/>
      <c r="B192" s="12"/>
      <c r="C192" s="12"/>
      <c r="D192" s="46"/>
      <c r="E192" s="12"/>
      <c r="F192" s="21"/>
      <c r="G192" s="15" t="str">
        <f t="shared" si="25"/>
        <v/>
      </c>
      <c r="H192" s="10"/>
      <c r="I192" s="11"/>
      <c r="J192" s="32"/>
      <c r="K192" s="122" t="str">
        <f t="shared" si="32"/>
        <v/>
      </c>
      <c r="L192" s="14" t="str">
        <f t="shared" si="30"/>
        <v/>
      </c>
      <c r="M192" s="119" t="str">
        <f t="shared" si="33"/>
        <v/>
      </c>
      <c r="N192" s="77"/>
      <c r="O192" s="28" t="str">
        <f t="shared" si="31"/>
        <v/>
      </c>
      <c r="P192" s="11"/>
      <c r="Q192" s="25">
        <f t="shared" si="27"/>
        <v>0</v>
      </c>
      <c r="R192" s="34" t="str">
        <f t="shared" si="28"/>
        <v>A TIEMPO</v>
      </c>
      <c r="S192" s="56" t="str">
        <f t="shared" si="29"/>
        <v>ANTES DE 10 DIAS</v>
      </c>
      <c r="T192" s="3"/>
    </row>
    <row r="193" spans="1:20" x14ac:dyDescent="0.25">
      <c r="A193" s="13"/>
      <c r="B193" s="12"/>
      <c r="C193" s="12"/>
      <c r="D193" s="46"/>
      <c r="E193" s="12"/>
      <c r="F193" s="21"/>
      <c r="G193" s="15" t="str">
        <f t="shared" si="25"/>
        <v/>
      </c>
      <c r="H193" s="10"/>
      <c r="I193" s="11"/>
      <c r="J193" s="32"/>
      <c r="K193" s="122" t="str">
        <f t="shared" si="32"/>
        <v/>
      </c>
      <c r="L193" s="14" t="str">
        <f t="shared" si="30"/>
        <v/>
      </c>
      <c r="M193" s="119" t="str">
        <f t="shared" si="33"/>
        <v/>
      </c>
      <c r="N193" s="77"/>
      <c r="O193" s="28" t="str">
        <f t="shared" si="31"/>
        <v/>
      </c>
      <c r="P193" s="11"/>
      <c r="Q193" s="25">
        <f t="shared" si="27"/>
        <v>0</v>
      </c>
      <c r="R193" s="34" t="str">
        <f t="shared" si="28"/>
        <v>A TIEMPO</v>
      </c>
      <c r="S193" s="56" t="str">
        <f t="shared" si="29"/>
        <v>ANTES DE 10 DIAS</v>
      </c>
      <c r="T193" s="3"/>
    </row>
    <row r="194" spans="1:20" x14ac:dyDescent="0.25">
      <c r="A194" s="13"/>
      <c r="B194" s="12"/>
      <c r="C194" s="12"/>
      <c r="D194" s="46"/>
      <c r="E194" s="12"/>
      <c r="F194" s="21"/>
      <c r="G194" s="15" t="str">
        <f t="shared" si="25"/>
        <v/>
      </c>
      <c r="H194" s="10"/>
      <c r="I194" s="11"/>
      <c r="J194" s="32"/>
      <c r="K194" s="122" t="str">
        <f t="shared" si="32"/>
        <v/>
      </c>
      <c r="L194" s="14" t="str">
        <f t="shared" si="30"/>
        <v/>
      </c>
      <c r="M194" s="119" t="str">
        <f t="shared" si="33"/>
        <v/>
      </c>
      <c r="N194" s="77"/>
      <c r="O194" s="28" t="str">
        <f t="shared" si="31"/>
        <v/>
      </c>
      <c r="P194" s="11"/>
      <c r="Q194" s="25">
        <f t="shared" si="27"/>
        <v>0</v>
      </c>
      <c r="R194" s="34" t="str">
        <f t="shared" si="28"/>
        <v>A TIEMPO</v>
      </c>
      <c r="S194" s="56" t="str">
        <f t="shared" si="29"/>
        <v>ANTES DE 10 DIAS</v>
      </c>
      <c r="T194" s="3"/>
    </row>
    <row r="195" spans="1:20" x14ac:dyDescent="0.25">
      <c r="A195" s="13"/>
      <c r="B195" s="12"/>
      <c r="C195" s="12"/>
      <c r="D195" s="46"/>
      <c r="E195" s="12"/>
      <c r="F195" s="21"/>
      <c r="G195" s="15" t="str">
        <f t="shared" si="25"/>
        <v/>
      </c>
      <c r="H195" s="10"/>
      <c r="I195" s="11"/>
      <c r="J195" s="32"/>
      <c r="K195" s="122" t="str">
        <f t="shared" si="32"/>
        <v/>
      </c>
      <c r="L195" s="14" t="str">
        <f t="shared" si="30"/>
        <v/>
      </c>
      <c r="M195" s="119" t="str">
        <f t="shared" si="33"/>
        <v/>
      </c>
      <c r="N195" s="77"/>
      <c r="O195" s="28" t="str">
        <f t="shared" si="31"/>
        <v/>
      </c>
      <c r="P195" s="11"/>
      <c r="Q195" s="25">
        <f t="shared" si="27"/>
        <v>0</v>
      </c>
      <c r="R195" s="34" t="str">
        <f t="shared" si="28"/>
        <v>A TIEMPO</v>
      </c>
      <c r="S195" s="56" t="str">
        <f t="shared" si="29"/>
        <v>ANTES DE 10 DIAS</v>
      </c>
      <c r="T195" s="3"/>
    </row>
    <row r="196" spans="1:20" x14ac:dyDescent="0.25">
      <c r="A196" s="13"/>
      <c r="B196" s="12"/>
      <c r="C196" s="12"/>
      <c r="D196" s="46"/>
      <c r="E196" s="12"/>
      <c r="F196" s="21"/>
      <c r="G196" s="15" t="str">
        <f t="shared" si="25"/>
        <v/>
      </c>
      <c r="H196" s="10"/>
      <c r="I196" s="11"/>
      <c r="J196" s="32"/>
      <c r="K196" s="122" t="str">
        <f t="shared" si="32"/>
        <v/>
      </c>
      <c r="L196" s="14" t="str">
        <f t="shared" si="30"/>
        <v/>
      </c>
      <c r="M196" s="119" t="str">
        <f t="shared" si="33"/>
        <v/>
      </c>
      <c r="N196" s="77"/>
      <c r="O196" s="28" t="str">
        <f t="shared" si="31"/>
        <v/>
      </c>
      <c r="P196" s="11"/>
      <c r="Q196" s="25">
        <f t="shared" si="27"/>
        <v>0</v>
      </c>
      <c r="R196" s="34" t="str">
        <f t="shared" si="28"/>
        <v>A TIEMPO</v>
      </c>
      <c r="S196" s="56" t="str">
        <f t="shared" si="29"/>
        <v>ANTES DE 10 DIAS</v>
      </c>
      <c r="T196" s="3"/>
    </row>
    <row r="197" spans="1:20" x14ac:dyDescent="0.25">
      <c r="A197" s="13"/>
      <c r="B197" s="12"/>
      <c r="C197" s="12"/>
      <c r="D197" s="46"/>
      <c r="E197" s="12"/>
      <c r="F197" s="21"/>
      <c r="G197" s="15" t="str">
        <f t="shared" si="25"/>
        <v/>
      </c>
      <c r="H197" s="10"/>
      <c r="I197" s="11"/>
      <c r="J197" s="32"/>
      <c r="K197" s="122" t="str">
        <f t="shared" si="32"/>
        <v/>
      </c>
      <c r="L197" s="14" t="str">
        <f t="shared" si="30"/>
        <v/>
      </c>
      <c r="M197" s="119" t="str">
        <f t="shared" si="33"/>
        <v/>
      </c>
      <c r="N197" s="77"/>
      <c r="O197" s="28" t="str">
        <f t="shared" si="31"/>
        <v/>
      </c>
      <c r="P197" s="11"/>
      <c r="Q197" s="25">
        <f t="shared" si="27"/>
        <v>0</v>
      </c>
      <c r="R197" s="34" t="str">
        <f t="shared" si="28"/>
        <v>A TIEMPO</v>
      </c>
      <c r="S197" s="56" t="str">
        <f t="shared" si="29"/>
        <v>ANTES DE 10 DIAS</v>
      </c>
      <c r="T197" s="3"/>
    </row>
    <row r="198" spans="1:20" x14ac:dyDescent="0.25">
      <c r="A198" s="13"/>
      <c r="B198" s="12"/>
      <c r="C198" s="12"/>
      <c r="D198" s="46"/>
      <c r="E198" s="12"/>
      <c r="F198" s="21"/>
      <c r="G198" s="15" t="str">
        <f t="shared" si="25"/>
        <v/>
      </c>
      <c r="H198" s="10"/>
      <c r="I198" s="11"/>
      <c r="J198" s="32"/>
      <c r="K198" s="122" t="str">
        <f t="shared" si="32"/>
        <v/>
      </c>
      <c r="L198" s="14" t="str">
        <f t="shared" si="30"/>
        <v/>
      </c>
      <c r="M198" s="119" t="str">
        <f t="shared" si="33"/>
        <v/>
      </c>
      <c r="N198" s="77"/>
      <c r="O198" s="28" t="str">
        <f t="shared" si="31"/>
        <v/>
      </c>
      <c r="P198" s="11"/>
      <c r="Q198" s="25">
        <f t="shared" si="27"/>
        <v>0</v>
      </c>
      <c r="R198" s="34" t="str">
        <f t="shared" si="28"/>
        <v>A TIEMPO</v>
      </c>
      <c r="S198" s="56" t="str">
        <f t="shared" si="29"/>
        <v>ANTES DE 10 DIAS</v>
      </c>
      <c r="T198" s="3"/>
    </row>
    <row r="199" spans="1:20" x14ac:dyDescent="0.25">
      <c r="A199" s="13"/>
      <c r="B199" s="12"/>
      <c r="C199" s="12"/>
      <c r="D199" s="46"/>
      <c r="E199" s="12"/>
      <c r="F199" s="21"/>
      <c r="G199" s="15" t="str">
        <f t="shared" si="25"/>
        <v/>
      </c>
      <c r="H199" s="10"/>
      <c r="I199" s="11"/>
      <c r="J199" s="32"/>
      <c r="K199" s="122" t="str">
        <f t="shared" si="32"/>
        <v/>
      </c>
      <c r="L199" s="14" t="str">
        <f t="shared" si="30"/>
        <v/>
      </c>
      <c r="M199" s="119" t="str">
        <f t="shared" si="33"/>
        <v/>
      </c>
      <c r="N199" s="77"/>
      <c r="O199" s="28" t="str">
        <f t="shared" si="31"/>
        <v/>
      </c>
      <c r="P199" s="11"/>
      <c r="Q199" s="25">
        <f t="shared" si="27"/>
        <v>0</v>
      </c>
      <c r="R199" s="34" t="str">
        <f t="shared" si="28"/>
        <v>A TIEMPO</v>
      </c>
      <c r="S199" s="56" t="str">
        <f t="shared" si="29"/>
        <v>ANTES DE 10 DIAS</v>
      </c>
      <c r="T199" s="3"/>
    </row>
    <row r="200" spans="1:20" x14ac:dyDescent="0.25">
      <c r="A200" s="13"/>
      <c r="B200" s="12"/>
      <c r="C200" s="12"/>
      <c r="D200" s="46"/>
      <c r="E200" s="12"/>
      <c r="F200" s="21"/>
      <c r="G200" s="15" t="str">
        <f t="shared" si="25"/>
        <v/>
      </c>
      <c r="H200" s="10"/>
      <c r="I200" s="11"/>
      <c r="J200" s="32"/>
      <c r="K200" s="122" t="str">
        <f t="shared" si="32"/>
        <v/>
      </c>
      <c r="L200" s="14" t="str">
        <f t="shared" si="30"/>
        <v/>
      </c>
      <c r="M200" s="119" t="str">
        <f t="shared" si="33"/>
        <v/>
      </c>
      <c r="N200" s="77"/>
      <c r="O200" s="28" t="str">
        <f t="shared" si="31"/>
        <v/>
      </c>
      <c r="P200" s="11"/>
      <c r="Q200" s="25">
        <f t="shared" si="27"/>
        <v>0</v>
      </c>
      <c r="R200" s="34" t="str">
        <f t="shared" si="28"/>
        <v>A TIEMPO</v>
      </c>
      <c r="S200" s="56" t="str">
        <f t="shared" si="29"/>
        <v>ANTES DE 10 DIAS</v>
      </c>
      <c r="T200" s="3"/>
    </row>
    <row r="201" spans="1:20" x14ac:dyDescent="0.25">
      <c r="A201" s="13"/>
      <c r="B201" s="12"/>
      <c r="C201" s="12"/>
      <c r="D201" s="46"/>
      <c r="E201" s="12"/>
      <c r="F201" s="21"/>
      <c r="G201" s="15" t="str">
        <f t="shared" ref="G201:G204" si="34">IFERROR(+VLOOKUP(F201,Tiempo2,2,FALSE),"")</f>
        <v/>
      </c>
      <c r="H201" s="10"/>
      <c r="I201" s="11"/>
      <c r="J201" s="32"/>
      <c r="K201" s="122" t="str">
        <f t="shared" si="32"/>
        <v/>
      </c>
      <c r="L201" s="14" t="str">
        <f t="shared" si="30"/>
        <v/>
      </c>
      <c r="M201" s="119" t="str">
        <f t="shared" ref="M201:M204" si="35">+IFERROR((VLOOKUP(L201,Meses,2,FALSE))&amp;" "&amp;TEXT(J201,"YYYY"),"")</f>
        <v/>
      </c>
      <c r="N201" s="77"/>
      <c r="O201" s="28" t="str">
        <f t="shared" si="31"/>
        <v/>
      </c>
      <c r="P201" s="11"/>
      <c r="Q201" s="25">
        <f t="shared" si="27"/>
        <v>0</v>
      </c>
      <c r="R201" s="34" t="str">
        <f t="shared" si="28"/>
        <v>A TIEMPO</v>
      </c>
      <c r="S201" s="56" t="str">
        <f t="shared" si="29"/>
        <v>ANTES DE 10 DIAS</v>
      </c>
      <c r="T201" s="3"/>
    </row>
    <row r="202" spans="1:20" x14ac:dyDescent="0.25">
      <c r="A202" s="13"/>
      <c r="B202" s="12"/>
      <c r="C202" s="12"/>
      <c r="D202" s="46"/>
      <c r="E202" s="12"/>
      <c r="F202" s="21"/>
      <c r="G202" s="15" t="str">
        <f t="shared" si="34"/>
        <v/>
      </c>
      <c r="H202" s="10"/>
      <c r="I202" s="11"/>
      <c r="J202" s="32"/>
      <c r="K202" s="122" t="str">
        <f t="shared" si="32"/>
        <v/>
      </c>
      <c r="L202" s="14" t="str">
        <f t="shared" si="30"/>
        <v/>
      </c>
      <c r="M202" s="119" t="str">
        <f t="shared" si="35"/>
        <v/>
      </c>
      <c r="N202" s="77"/>
      <c r="O202" s="28" t="str">
        <f t="shared" si="31"/>
        <v/>
      </c>
      <c r="P202" s="11"/>
      <c r="Q202" s="25">
        <f t="shared" ref="Q202:Q204" si="36">IF(OR(J202="",P202=""),0,NETWORKDAYS(J202+0,P202,P202:P202))</f>
        <v>0</v>
      </c>
      <c r="R202" s="34" t="str">
        <f t="shared" ref="R202:R204" si="37">+IFERROR(IF(Q202&gt;G202,"FUERA DE TIEMPO","A TIEMPO"),"")</f>
        <v>A TIEMPO</v>
      </c>
      <c r="S202" s="56" t="str">
        <f t="shared" ref="S202:S204" si="38">IF(OR(H202="Rechazada",H202="Referida"),"",IF(Q202&lt;10,"ANTES DE 10 DIAS","DE 10 A 15 DIAS"))</f>
        <v>ANTES DE 10 DIAS</v>
      </c>
      <c r="T202" s="3"/>
    </row>
    <row r="203" spans="1:20" x14ac:dyDescent="0.25">
      <c r="A203" s="13"/>
      <c r="B203" s="12"/>
      <c r="C203" s="12"/>
      <c r="D203" s="46"/>
      <c r="E203" s="12"/>
      <c r="F203" s="21"/>
      <c r="G203" s="15" t="str">
        <f t="shared" si="34"/>
        <v/>
      </c>
      <c r="H203" s="10"/>
      <c r="I203" s="11"/>
      <c r="J203" s="32"/>
      <c r="K203" s="122" t="str">
        <f t="shared" si="32"/>
        <v/>
      </c>
      <c r="L203" s="14" t="str">
        <f t="shared" si="30"/>
        <v/>
      </c>
      <c r="M203" s="119" t="str">
        <f t="shared" si="35"/>
        <v/>
      </c>
      <c r="N203" s="77"/>
      <c r="O203" s="28" t="str">
        <f t="shared" si="31"/>
        <v/>
      </c>
      <c r="P203" s="11"/>
      <c r="Q203" s="25">
        <f t="shared" si="36"/>
        <v>0</v>
      </c>
      <c r="R203" s="34" t="str">
        <f t="shared" si="37"/>
        <v>A TIEMPO</v>
      </c>
      <c r="S203" s="56" t="str">
        <f t="shared" si="38"/>
        <v>ANTES DE 10 DIAS</v>
      </c>
      <c r="T203" s="3"/>
    </row>
    <row r="204" spans="1:20" x14ac:dyDescent="0.25">
      <c r="A204" s="13"/>
      <c r="B204" s="12"/>
      <c r="C204" s="12"/>
      <c r="D204" s="46"/>
      <c r="E204" s="12"/>
      <c r="F204" s="21"/>
      <c r="G204" s="15" t="str">
        <f t="shared" si="34"/>
        <v/>
      </c>
      <c r="H204" s="10"/>
      <c r="I204" s="11"/>
      <c r="J204" s="32"/>
      <c r="K204" s="123" t="str">
        <f t="shared" si="32"/>
        <v/>
      </c>
      <c r="L204" s="14" t="str">
        <f t="shared" ref="L204" si="39">+IF(J204&gt;0,MONTH(J204),"")</f>
        <v/>
      </c>
      <c r="M204" s="119" t="str">
        <f t="shared" si="35"/>
        <v/>
      </c>
      <c r="N204" s="77"/>
      <c r="O204" s="28" t="str">
        <f t="shared" si="31"/>
        <v/>
      </c>
      <c r="P204" s="11"/>
      <c r="Q204" s="25">
        <f t="shared" si="36"/>
        <v>0</v>
      </c>
      <c r="R204" s="34" t="str">
        <f t="shared" si="37"/>
        <v>A TIEMPO</v>
      </c>
      <c r="S204" s="56" t="str">
        <f t="shared" si="38"/>
        <v>ANTES DE 10 DIAS</v>
      </c>
      <c r="T204" s="3"/>
    </row>
    <row r="205" spans="1:20" x14ac:dyDescent="0.25">
      <c r="E205" s="16"/>
      <c r="K205" s="124" t="str">
        <f t="shared" si="32"/>
        <v/>
      </c>
      <c r="N205" s="79"/>
      <c r="O205" s="4"/>
      <c r="P205" s="4"/>
    </row>
    <row r="206" spans="1:20" x14ac:dyDescent="0.25">
      <c r="E206" s="16"/>
      <c r="K206" s="125" t="str">
        <f t="shared" si="32"/>
        <v/>
      </c>
      <c r="N206" s="79"/>
      <c r="O206" s="4"/>
      <c r="P206" s="4"/>
    </row>
    <row r="207" spans="1:20" x14ac:dyDescent="0.25">
      <c r="E207" s="16"/>
      <c r="K207" s="125" t="str">
        <f t="shared" ref="K207:K270" si="40">IF(J207=0,"",TEXT(J207,"yyyy"))</f>
        <v/>
      </c>
      <c r="N207" s="79"/>
      <c r="O207" s="4"/>
      <c r="P207" s="4"/>
    </row>
    <row r="208" spans="1:20" x14ac:dyDescent="0.25">
      <c r="E208" s="16"/>
      <c r="K208" s="125" t="str">
        <f t="shared" si="40"/>
        <v/>
      </c>
      <c r="N208" s="79"/>
      <c r="O208" s="4"/>
      <c r="P208" s="4"/>
    </row>
    <row r="209" spans="5:16" x14ac:dyDescent="0.25">
      <c r="E209" s="16"/>
      <c r="K209" s="125" t="str">
        <f t="shared" si="40"/>
        <v/>
      </c>
      <c r="N209" s="79"/>
      <c r="O209" s="4"/>
      <c r="P209" s="4"/>
    </row>
    <row r="210" spans="5:16" x14ac:dyDescent="0.25">
      <c r="E210" s="16"/>
      <c r="K210" s="125" t="str">
        <f t="shared" si="40"/>
        <v/>
      </c>
      <c r="N210" s="79"/>
      <c r="O210" s="4"/>
      <c r="P210" s="4"/>
    </row>
    <row r="211" spans="5:16" x14ac:dyDescent="0.25">
      <c r="E211" s="16"/>
      <c r="K211" s="125" t="str">
        <f t="shared" si="40"/>
        <v/>
      </c>
      <c r="N211" s="79"/>
      <c r="O211" s="4"/>
      <c r="P211" s="4"/>
    </row>
    <row r="212" spans="5:16" x14ac:dyDescent="0.25">
      <c r="E212" s="16"/>
      <c r="K212" s="125" t="str">
        <f t="shared" si="40"/>
        <v/>
      </c>
      <c r="N212" s="79"/>
      <c r="O212" s="4"/>
      <c r="P212" s="4"/>
    </row>
    <row r="213" spans="5:16" x14ac:dyDescent="0.25">
      <c r="E213" s="16"/>
      <c r="K213" s="125" t="str">
        <f t="shared" si="40"/>
        <v/>
      </c>
      <c r="N213" s="79"/>
      <c r="O213" s="4"/>
      <c r="P213" s="4"/>
    </row>
    <row r="214" spans="5:16" x14ac:dyDescent="0.25">
      <c r="K214" s="125" t="str">
        <f t="shared" si="40"/>
        <v/>
      </c>
      <c r="N214" s="79"/>
      <c r="O214" s="4"/>
      <c r="P214" s="4"/>
    </row>
    <row r="215" spans="5:16" x14ac:dyDescent="0.25">
      <c r="K215" s="125" t="str">
        <f t="shared" si="40"/>
        <v/>
      </c>
      <c r="N215" s="79"/>
      <c r="O215" s="4"/>
      <c r="P215" s="4"/>
    </row>
    <row r="216" spans="5:16" x14ac:dyDescent="0.25">
      <c r="K216" s="125" t="str">
        <f t="shared" si="40"/>
        <v/>
      </c>
    </row>
    <row r="217" spans="5:16" x14ac:dyDescent="0.25">
      <c r="K217" s="125" t="str">
        <f t="shared" si="40"/>
        <v/>
      </c>
    </row>
    <row r="218" spans="5:16" x14ac:dyDescent="0.25">
      <c r="K218" s="125" t="str">
        <f t="shared" si="40"/>
        <v/>
      </c>
    </row>
    <row r="219" spans="5:16" x14ac:dyDescent="0.25">
      <c r="K219" s="125" t="str">
        <f t="shared" si="40"/>
        <v/>
      </c>
    </row>
    <row r="220" spans="5:16" x14ac:dyDescent="0.25">
      <c r="K220" s="125" t="str">
        <f t="shared" si="40"/>
        <v/>
      </c>
    </row>
    <row r="221" spans="5:16" x14ac:dyDescent="0.25">
      <c r="K221" s="125" t="str">
        <f t="shared" si="40"/>
        <v/>
      </c>
    </row>
    <row r="222" spans="5:16" x14ac:dyDescent="0.25">
      <c r="K222" s="125" t="str">
        <f t="shared" si="40"/>
        <v/>
      </c>
    </row>
    <row r="223" spans="5:16" x14ac:dyDescent="0.25">
      <c r="K223" s="125" t="str">
        <f t="shared" si="40"/>
        <v/>
      </c>
    </row>
    <row r="224" spans="5:16" x14ac:dyDescent="0.25">
      <c r="K224" s="125" t="str">
        <f t="shared" si="40"/>
        <v/>
      </c>
    </row>
    <row r="225" spans="11:11" x14ac:dyDescent="0.25">
      <c r="K225" s="125" t="str">
        <f t="shared" si="40"/>
        <v/>
      </c>
    </row>
    <row r="226" spans="11:11" x14ac:dyDescent="0.25">
      <c r="K226" s="125" t="str">
        <f t="shared" si="40"/>
        <v/>
      </c>
    </row>
    <row r="227" spans="11:11" x14ac:dyDescent="0.25">
      <c r="K227" s="125" t="str">
        <f t="shared" si="40"/>
        <v/>
      </c>
    </row>
    <row r="228" spans="11:11" x14ac:dyDescent="0.25">
      <c r="K228" s="125" t="str">
        <f t="shared" si="40"/>
        <v/>
      </c>
    </row>
    <row r="229" spans="11:11" x14ac:dyDescent="0.25">
      <c r="K229" s="125" t="str">
        <f t="shared" si="40"/>
        <v/>
      </c>
    </row>
    <row r="230" spans="11:11" x14ac:dyDescent="0.25">
      <c r="K230" s="125" t="str">
        <f t="shared" si="40"/>
        <v/>
      </c>
    </row>
    <row r="231" spans="11:11" x14ac:dyDescent="0.25">
      <c r="K231" s="125" t="str">
        <f t="shared" si="40"/>
        <v/>
      </c>
    </row>
    <row r="232" spans="11:11" x14ac:dyDescent="0.25">
      <c r="K232" s="125" t="str">
        <f t="shared" si="40"/>
        <v/>
      </c>
    </row>
    <row r="233" spans="11:11" x14ac:dyDescent="0.25">
      <c r="K233" s="125" t="str">
        <f t="shared" si="40"/>
        <v/>
      </c>
    </row>
    <row r="234" spans="11:11" x14ac:dyDescent="0.25">
      <c r="K234" s="125" t="str">
        <f t="shared" si="40"/>
        <v/>
      </c>
    </row>
    <row r="235" spans="11:11" x14ac:dyDescent="0.25">
      <c r="K235" s="125" t="str">
        <f t="shared" si="40"/>
        <v/>
      </c>
    </row>
    <row r="236" spans="11:11" x14ac:dyDescent="0.25">
      <c r="K236" s="125" t="str">
        <f t="shared" si="40"/>
        <v/>
      </c>
    </row>
    <row r="237" spans="11:11" x14ac:dyDescent="0.25">
      <c r="K237" s="125" t="str">
        <f t="shared" si="40"/>
        <v/>
      </c>
    </row>
    <row r="238" spans="11:11" x14ac:dyDescent="0.25">
      <c r="K238" s="125" t="str">
        <f t="shared" si="40"/>
        <v/>
      </c>
    </row>
    <row r="239" spans="11:11" x14ac:dyDescent="0.25">
      <c r="K239" s="125" t="str">
        <f t="shared" si="40"/>
        <v/>
      </c>
    </row>
    <row r="240" spans="11:11" x14ac:dyDescent="0.25">
      <c r="K240" s="125" t="str">
        <f t="shared" si="40"/>
        <v/>
      </c>
    </row>
    <row r="241" spans="11:11" x14ac:dyDescent="0.25">
      <c r="K241" s="125" t="str">
        <f t="shared" si="40"/>
        <v/>
      </c>
    </row>
    <row r="242" spans="11:11" x14ac:dyDescent="0.25">
      <c r="K242" s="125" t="str">
        <f t="shared" si="40"/>
        <v/>
      </c>
    </row>
    <row r="243" spans="11:11" x14ac:dyDescent="0.25">
      <c r="K243" s="125" t="str">
        <f t="shared" si="40"/>
        <v/>
      </c>
    </row>
    <row r="244" spans="11:11" x14ac:dyDescent="0.25">
      <c r="K244" s="125" t="str">
        <f t="shared" si="40"/>
        <v/>
      </c>
    </row>
    <row r="245" spans="11:11" x14ac:dyDescent="0.25">
      <c r="K245" s="125" t="str">
        <f t="shared" si="40"/>
        <v/>
      </c>
    </row>
    <row r="246" spans="11:11" x14ac:dyDescent="0.25">
      <c r="K246" s="125" t="str">
        <f t="shared" si="40"/>
        <v/>
      </c>
    </row>
    <row r="247" spans="11:11" x14ac:dyDescent="0.25">
      <c r="K247" s="125" t="str">
        <f t="shared" si="40"/>
        <v/>
      </c>
    </row>
    <row r="248" spans="11:11" x14ac:dyDescent="0.25">
      <c r="K248" s="125" t="str">
        <f t="shared" si="40"/>
        <v/>
      </c>
    </row>
    <row r="249" spans="11:11" x14ac:dyDescent="0.25">
      <c r="K249" s="125" t="str">
        <f t="shared" si="40"/>
        <v/>
      </c>
    </row>
    <row r="250" spans="11:11" x14ac:dyDescent="0.25">
      <c r="K250" s="125" t="str">
        <f t="shared" si="40"/>
        <v/>
      </c>
    </row>
    <row r="251" spans="11:11" x14ac:dyDescent="0.25">
      <c r="K251" s="125" t="str">
        <f t="shared" si="40"/>
        <v/>
      </c>
    </row>
    <row r="252" spans="11:11" x14ac:dyDescent="0.25">
      <c r="K252" s="125" t="str">
        <f t="shared" si="40"/>
        <v/>
      </c>
    </row>
    <row r="253" spans="11:11" x14ac:dyDescent="0.25">
      <c r="K253" s="125" t="str">
        <f t="shared" si="40"/>
        <v/>
      </c>
    </row>
    <row r="254" spans="11:11" x14ac:dyDescent="0.25">
      <c r="K254" s="125" t="str">
        <f t="shared" si="40"/>
        <v/>
      </c>
    </row>
    <row r="255" spans="11:11" x14ac:dyDescent="0.25">
      <c r="K255" s="125" t="str">
        <f t="shared" si="40"/>
        <v/>
      </c>
    </row>
    <row r="256" spans="11:11" x14ac:dyDescent="0.25">
      <c r="K256" s="125" t="str">
        <f t="shared" si="40"/>
        <v/>
      </c>
    </row>
    <row r="257" spans="11:11" x14ac:dyDescent="0.25">
      <c r="K257" s="125" t="str">
        <f t="shared" si="40"/>
        <v/>
      </c>
    </row>
    <row r="258" spans="11:11" x14ac:dyDescent="0.25">
      <c r="K258" s="125" t="str">
        <f t="shared" si="40"/>
        <v/>
      </c>
    </row>
    <row r="259" spans="11:11" x14ac:dyDescent="0.25">
      <c r="K259" s="125" t="str">
        <f t="shared" si="40"/>
        <v/>
      </c>
    </row>
    <row r="260" spans="11:11" x14ac:dyDescent="0.25">
      <c r="K260" s="125" t="str">
        <f t="shared" si="40"/>
        <v/>
      </c>
    </row>
    <row r="261" spans="11:11" x14ac:dyDescent="0.25">
      <c r="K261" s="125" t="str">
        <f t="shared" si="40"/>
        <v/>
      </c>
    </row>
    <row r="262" spans="11:11" x14ac:dyDescent="0.25">
      <c r="K262" s="125" t="str">
        <f t="shared" si="40"/>
        <v/>
      </c>
    </row>
    <row r="263" spans="11:11" x14ac:dyDescent="0.25">
      <c r="K263" s="125" t="str">
        <f t="shared" si="40"/>
        <v/>
      </c>
    </row>
    <row r="264" spans="11:11" x14ac:dyDescent="0.25">
      <c r="K264" s="125" t="str">
        <f t="shared" si="40"/>
        <v/>
      </c>
    </row>
    <row r="265" spans="11:11" x14ac:dyDescent="0.25">
      <c r="K265" s="125" t="str">
        <f t="shared" si="40"/>
        <v/>
      </c>
    </row>
    <row r="266" spans="11:11" x14ac:dyDescent="0.25">
      <c r="K266" s="125" t="str">
        <f t="shared" si="40"/>
        <v/>
      </c>
    </row>
    <row r="267" spans="11:11" x14ac:dyDescent="0.25">
      <c r="K267" s="125" t="str">
        <f t="shared" si="40"/>
        <v/>
      </c>
    </row>
    <row r="268" spans="11:11" x14ac:dyDescent="0.25">
      <c r="K268" s="125" t="str">
        <f t="shared" si="40"/>
        <v/>
      </c>
    </row>
    <row r="269" spans="11:11" x14ac:dyDescent="0.25">
      <c r="K269" s="125" t="str">
        <f t="shared" si="40"/>
        <v/>
      </c>
    </row>
    <row r="270" spans="11:11" x14ac:dyDescent="0.25">
      <c r="K270" s="125" t="str">
        <f t="shared" si="40"/>
        <v/>
      </c>
    </row>
    <row r="271" spans="11:11" x14ac:dyDescent="0.25">
      <c r="K271" s="125" t="str">
        <f t="shared" ref="K271:K297" si="41">IF(J271=0,"",TEXT(J271,"yyyy"))</f>
        <v/>
      </c>
    </row>
    <row r="272" spans="11:11" x14ac:dyDescent="0.25">
      <c r="K272" s="125" t="str">
        <f t="shared" si="41"/>
        <v/>
      </c>
    </row>
    <row r="273" spans="11:11" x14ac:dyDescent="0.25">
      <c r="K273" s="125" t="str">
        <f t="shared" si="41"/>
        <v/>
      </c>
    </row>
    <row r="274" spans="11:11" x14ac:dyDescent="0.25">
      <c r="K274" s="125" t="str">
        <f t="shared" si="41"/>
        <v/>
      </c>
    </row>
    <row r="275" spans="11:11" x14ac:dyDescent="0.25">
      <c r="K275" s="125" t="str">
        <f t="shared" si="41"/>
        <v/>
      </c>
    </row>
    <row r="276" spans="11:11" x14ac:dyDescent="0.25">
      <c r="K276" s="125" t="str">
        <f t="shared" si="41"/>
        <v/>
      </c>
    </row>
    <row r="277" spans="11:11" x14ac:dyDescent="0.25">
      <c r="K277" s="125" t="str">
        <f t="shared" si="41"/>
        <v/>
      </c>
    </row>
    <row r="278" spans="11:11" x14ac:dyDescent="0.25">
      <c r="K278" s="125" t="str">
        <f t="shared" si="41"/>
        <v/>
      </c>
    </row>
    <row r="279" spans="11:11" x14ac:dyDescent="0.25">
      <c r="K279" s="125" t="str">
        <f t="shared" si="41"/>
        <v/>
      </c>
    </row>
    <row r="280" spans="11:11" x14ac:dyDescent="0.25">
      <c r="K280" s="125" t="str">
        <f t="shared" si="41"/>
        <v/>
      </c>
    </row>
    <row r="281" spans="11:11" x14ac:dyDescent="0.25">
      <c r="K281" s="125" t="str">
        <f t="shared" si="41"/>
        <v/>
      </c>
    </row>
    <row r="282" spans="11:11" x14ac:dyDescent="0.25">
      <c r="K282" s="125" t="str">
        <f t="shared" si="41"/>
        <v/>
      </c>
    </row>
    <row r="283" spans="11:11" x14ac:dyDescent="0.25">
      <c r="K283" s="125" t="str">
        <f t="shared" si="41"/>
        <v/>
      </c>
    </row>
    <row r="284" spans="11:11" x14ac:dyDescent="0.25">
      <c r="K284" s="125" t="str">
        <f t="shared" si="41"/>
        <v/>
      </c>
    </row>
    <row r="285" spans="11:11" x14ac:dyDescent="0.25">
      <c r="K285" s="125" t="str">
        <f t="shared" si="41"/>
        <v/>
      </c>
    </row>
    <row r="286" spans="11:11" x14ac:dyDescent="0.25">
      <c r="K286" s="125" t="str">
        <f t="shared" si="41"/>
        <v/>
      </c>
    </row>
    <row r="287" spans="11:11" x14ac:dyDescent="0.25">
      <c r="K287" s="125" t="str">
        <f t="shared" si="41"/>
        <v/>
      </c>
    </row>
    <row r="288" spans="11:11" x14ac:dyDescent="0.25">
      <c r="K288" s="125" t="str">
        <f t="shared" si="41"/>
        <v/>
      </c>
    </row>
    <row r="289" spans="11:11" x14ac:dyDescent="0.25">
      <c r="K289" s="125" t="str">
        <f t="shared" si="41"/>
        <v/>
      </c>
    </row>
    <row r="290" spans="11:11" x14ac:dyDescent="0.25">
      <c r="K290" s="125" t="str">
        <f t="shared" si="41"/>
        <v/>
      </c>
    </row>
    <row r="291" spans="11:11" x14ac:dyDescent="0.25">
      <c r="K291" s="125" t="str">
        <f t="shared" si="41"/>
        <v/>
      </c>
    </row>
    <row r="292" spans="11:11" x14ac:dyDescent="0.25">
      <c r="K292" s="125" t="str">
        <f t="shared" si="41"/>
        <v/>
      </c>
    </row>
    <row r="293" spans="11:11" x14ac:dyDescent="0.25">
      <c r="K293" s="125" t="str">
        <f t="shared" si="41"/>
        <v/>
      </c>
    </row>
    <row r="294" spans="11:11" x14ac:dyDescent="0.25">
      <c r="K294" s="125" t="str">
        <f t="shared" si="41"/>
        <v/>
      </c>
    </row>
    <row r="295" spans="11:11" x14ac:dyDescent="0.25">
      <c r="K295" s="125" t="str">
        <f t="shared" si="41"/>
        <v/>
      </c>
    </row>
    <row r="296" spans="11:11" x14ac:dyDescent="0.25">
      <c r="K296" s="125" t="str">
        <f t="shared" si="41"/>
        <v/>
      </c>
    </row>
    <row r="297" spans="11:11" x14ac:dyDescent="0.25">
      <c r="K297" s="125" t="str">
        <f t="shared" si="41"/>
        <v/>
      </c>
    </row>
  </sheetData>
  <sheetProtection algorithmName="SHA-512" hashValue="iPzbIjoBnlrly5Ph5rbesYmMVpeA8ANYmPHpAvsnCOY/Nqp3S5C/kj7ItvmQTXN4j7BOXFZWP5pcc9y+Bot34w==" saltValue="1tnAaYdDzJQry8KLequZeg==" spinCount="100000" sheet="1" objects="1" scenarios="1" formatCells="0" formatColumns="0" formatRows="0" insertRows="0" insertHyperlinks="0" sort="0" autoFilter="0" pivotTables="0"/>
  <autoFilter ref="A8:R204"/>
  <dataConsolidate/>
  <mergeCells count="3">
    <mergeCell ref="A3:S3"/>
    <mergeCell ref="A2:S2"/>
    <mergeCell ref="A1:S1"/>
  </mergeCells>
  <conditionalFormatting sqref="R9:R63 R65:R204">
    <cfRule type="cellIs" dxfId="7" priority="6" operator="equal">
      <formula>"FUERA DE TIEMPO"</formula>
    </cfRule>
    <cfRule type="cellIs" dxfId="6" priority="7" operator="equal">
      <formula>"A TIEMPO"</formula>
    </cfRule>
  </conditionalFormatting>
  <conditionalFormatting sqref="Q9:Q63 Q65:Q204">
    <cfRule type="colorScale" priority="9">
      <colorScale>
        <cfvo type="min"/>
        <cfvo type="formula" val="&quot;&gt;$F$5:$F$200&quot;"/>
        <cfvo type="max"/>
        <color theme="6"/>
        <color theme="6"/>
        <color rgb="FFFF0000"/>
      </colorScale>
    </cfRule>
  </conditionalFormatting>
  <conditionalFormatting sqref="R64">
    <cfRule type="cellIs" dxfId="5" priority="1" operator="equal">
      <formula>"FUERA DE TIEMPO"</formula>
    </cfRule>
    <cfRule type="cellIs" dxfId="4" priority="2" operator="equal">
      <formula>"A TIEMPO"</formula>
    </cfRule>
  </conditionalFormatting>
  <conditionalFormatting sqref="Q64">
    <cfRule type="colorScale" priority="3">
      <colorScale>
        <cfvo type="min"/>
        <cfvo type="formula" val="&quot;&gt;$F$5:$F$200&quot;"/>
        <cfvo type="max"/>
        <color theme="6"/>
        <color theme="6"/>
        <color rgb="FFFF0000"/>
      </colorScale>
    </cfRule>
  </conditionalFormatting>
  <hyperlinks>
    <hyperlink ref="D9" r:id="rId1"/>
    <hyperlink ref="D10" r:id="rId2"/>
    <hyperlink ref="D11" r:id="rId3"/>
    <hyperlink ref="D12" r:id="rId4"/>
    <hyperlink ref="D13" r:id="rId5"/>
    <hyperlink ref="D14" r:id="rId6"/>
    <hyperlink ref="D15" r:id="rId7"/>
    <hyperlink ref="D16" r:id="rId8"/>
    <hyperlink ref="D17" r:id="rId9"/>
    <hyperlink ref="D18" r:id="rId10"/>
    <hyperlink ref="D19" r:id="rId11"/>
    <hyperlink ref="D20" r:id="rId12"/>
    <hyperlink ref="D21" r:id="rId13"/>
    <hyperlink ref="D22" r:id="rId14"/>
    <hyperlink ref="D23" r:id="rId15"/>
    <hyperlink ref="D24" r:id="rId16"/>
    <hyperlink ref="D25" r:id="rId17"/>
    <hyperlink ref="D26" r:id="rId18"/>
    <hyperlink ref="D28" r:id="rId19"/>
    <hyperlink ref="D29" r:id="rId20"/>
    <hyperlink ref="D31" r:id="rId21"/>
    <hyperlink ref="D32" r:id="rId22"/>
    <hyperlink ref="D33" r:id="rId23"/>
    <hyperlink ref="D34" r:id="rId24"/>
    <hyperlink ref="D35" r:id="rId25"/>
    <hyperlink ref="D36" r:id="rId26"/>
    <hyperlink ref="D37" r:id="rId27"/>
    <hyperlink ref="D38" r:id="rId28"/>
    <hyperlink ref="D39" r:id="rId29"/>
    <hyperlink ref="D40" r:id="rId30"/>
    <hyperlink ref="D41" r:id="rId31"/>
    <hyperlink ref="D42" r:id="rId32"/>
    <hyperlink ref="D43" r:id="rId33"/>
    <hyperlink ref="D44" r:id="rId34"/>
    <hyperlink ref="D45" r:id="rId35"/>
    <hyperlink ref="D46" r:id="rId36"/>
    <hyperlink ref="D47" r:id="rId37"/>
    <hyperlink ref="D48" r:id="rId38"/>
    <hyperlink ref="D49" r:id="rId39"/>
    <hyperlink ref="D50" r:id="rId40"/>
    <hyperlink ref="D51" r:id="rId41"/>
    <hyperlink ref="D52" r:id="rId42"/>
    <hyperlink ref="D53" r:id="rId43"/>
    <hyperlink ref="D54" r:id="rId44"/>
    <hyperlink ref="D55" r:id="rId45"/>
    <hyperlink ref="D56" r:id="rId46"/>
    <hyperlink ref="D57" r:id="rId47"/>
    <hyperlink ref="D58" r:id="rId48"/>
    <hyperlink ref="D59" r:id="rId49"/>
    <hyperlink ref="D60" r:id="rId50"/>
    <hyperlink ref="D61" r:id="rId51"/>
    <hyperlink ref="D62" r:id="rId52"/>
    <hyperlink ref="D63" r:id="rId53"/>
    <hyperlink ref="D64" r:id="rId54"/>
    <hyperlink ref="D65" r:id="rId55"/>
    <hyperlink ref="D66" r:id="rId56"/>
    <hyperlink ref="D67" r:id="rId57"/>
    <hyperlink ref="D68" r:id="rId58"/>
    <hyperlink ref="D69" r:id="rId59"/>
    <hyperlink ref="D70" r:id="rId60"/>
    <hyperlink ref="D71" r:id="rId61"/>
    <hyperlink ref="D72" r:id="rId62"/>
    <hyperlink ref="D73" r:id="rId63"/>
    <hyperlink ref="D74" r:id="rId64"/>
    <hyperlink ref="D75" r:id="rId65"/>
    <hyperlink ref="D77" r:id="rId66"/>
    <hyperlink ref="D76" r:id="rId67"/>
    <hyperlink ref="D79" r:id="rId68"/>
    <hyperlink ref="D80" r:id="rId69"/>
    <hyperlink ref="D81" r:id="rId70"/>
    <hyperlink ref="D82" r:id="rId71"/>
    <hyperlink ref="D83" r:id="rId72"/>
    <hyperlink ref="D84" r:id="rId73" display="mailto:Estanislao_jr@hotmail.com"/>
  </hyperlinks>
  <pageMargins left="0.7" right="0.7" top="0.75" bottom="0.75" header="0.3" footer="0.3"/>
  <pageSetup scale="39" fitToHeight="0" orientation="landscape" horizontalDpi="1200" verticalDpi="1200" r:id="rId74"/>
  <headerFooter>
    <oddHeader xml:space="preserve">&amp;L&amp;G&amp;C&amp;22Oficina de Acceso a la Información (OAI)
&amp;36Listado Maestro de Solicitudes de Información Pública&amp;ROAI-LM-001
Versión 1.0
</oddHeader>
  </headerFooter>
  <drawing r:id="rId75"/>
  <legacyDrawing r:id="rId76"/>
  <legacyDrawingHF r:id="rId77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'DATA VALIDATION'!$B$11:$B$13</xm:f>
          </x14:formula1>
          <xm:sqref>H9:H204</xm:sqref>
        </x14:dataValidation>
        <x14:dataValidation type="list" allowBlank="1" showInputMessage="1" showErrorMessage="1">
          <x14:formula1>
            <xm:f>'DATA VALIDATION'!$B$5:$B$9</xm:f>
          </x14:formula1>
          <xm:sqref>F9:F77 F79:F204</xm:sqref>
        </x14:dataValidation>
        <x14:dataValidation type="date" allowBlank="1" showInputMessage="1" showErrorMessage="1" errorTitle="Solamente Fechas" error="(MES/DIA/AÑO)">
          <x14:formula1>
            <xm:f>'DATA VALIDATION'!$E$5</xm:f>
          </x14:formula1>
          <x14:formula2>
            <xm:f>'DATA VALIDATION'!$E$6</xm:f>
          </x14:formula2>
          <xm:sqref>N9:N204</xm:sqref>
        </x14:dataValidation>
        <x14:dataValidation type="date" allowBlank="1" showInputMessage="1" showErrorMessage="1">
          <x14:formula1>
            <xm:f>'DATA VALIDATION'!$E$5</xm:f>
          </x14:formula1>
          <x14:formula2>
            <xm:f>'DATA VALIDATION'!$E$6</xm:f>
          </x14:formula2>
          <xm:sqref>J9:J63 P9:P204 J65:J204</xm:sqref>
        </x14:dataValidation>
        <x14:dataValidation type="date" allowBlank="1" showInputMessage="1" showErrorMessage="1" errorTitle="Solamente Fechas" error="(MES/DIA/AÑO)">
          <x14:formula1>
            <xm:f>'DATA VALIDATION'!F201</xm:f>
          </x14:formula1>
          <x14:formula2>
            <xm:f>'DATA VALIDATION'!F202</xm:f>
          </x14:formula2>
          <xm:sqref>O205:P215</xm:sqref>
        </x14:dataValidation>
        <x14:dataValidation type="date" allowBlank="1" showInputMessage="1" showErrorMessage="1" errorTitle="Solamente Fechas" error="(MES/DIA/AÑO)">
          <x14:formula1>
            <xm:f>'DATA VALIDATION'!D60</xm:f>
          </x14:formula1>
          <x14:formula2>
            <xm:f>'DATA VALIDATION'!D61</xm:f>
          </x14:formula2>
          <xm:sqref>N205:N215 J64</xm:sqref>
        </x14:dataValidation>
        <x14:dataValidation type="date" allowBlank="1" showInputMessage="1" showErrorMessage="1" errorTitle="Solamente Fechas" error="(MES/DIA/AÑO)">
          <x14:formula1>
            <xm:f>'DATA VALIDATION'!D5</xm:f>
          </x14:formula1>
          <x14:formula2>
            <xm:f>'DATA VALIDATION'!D6</xm:f>
          </x14:formula2>
          <xm:sqref>I9:I63 I65:I204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L41"/>
  <sheetViews>
    <sheetView showGridLines="0" tabSelected="1" topLeftCell="B1" workbookViewId="0">
      <selection activeCell="I20" sqref="I20"/>
    </sheetView>
  </sheetViews>
  <sheetFormatPr defaultRowHeight="15" x14ac:dyDescent="0.25"/>
  <cols>
    <col min="1" max="1" width="1.7109375" style="58" customWidth="1"/>
    <col min="2" max="2" width="16" style="58" bestFit="1" customWidth="1"/>
    <col min="3" max="3" width="23" style="58" customWidth="1"/>
    <col min="4" max="4" width="17.28515625" style="58" customWidth="1"/>
    <col min="5" max="5" width="18.42578125" style="58" customWidth="1"/>
    <col min="6" max="6" width="15.7109375" style="58" customWidth="1"/>
    <col min="7" max="7" width="24.5703125" style="58" customWidth="1"/>
    <col min="8" max="8" width="22.140625" style="58" bestFit="1" customWidth="1"/>
    <col min="9" max="9" width="16.5703125" style="58" bestFit="1" customWidth="1"/>
    <col min="10" max="10" width="15.85546875" style="58" bestFit="1" customWidth="1"/>
    <col min="11" max="11" width="10.42578125" style="58" bestFit="1" customWidth="1"/>
    <col min="12" max="12" width="12.7109375" style="58" bestFit="1" customWidth="1"/>
    <col min="13" max="16384" width="9.140625" style="58"/>
  </cols>
  <sheetData>
    <row r="1" spans="2:9" ht="39" customHeight="1" x14ac:dyDescent="0.25">
      <c r="B1" s="135" t="s">
        <v>203</v>
      </c>
      <c r="C1" s="135"/>
      <c r="D1" s="135"/>
      <c r="E1" s="135"/>
      <c r="F1" s="135"/>
      <c r="G1" s="135"/>
    </row>
    <row r="2" spans="2:9" ht="23.25" customHeight="1" x14ac:dyDescent="0.25">
      <c r="B2" s="135"/>
      <c r="C2" s="135"/>
      <c r="D2" s="135"/>
      <c r="E2" s="135"/>
      <c r="F2" s="135"/>
      <c r="G2" s="135"/>
    </row>
    <row r="3" spans="2:9" ht="15.75" thickBot="1" x14ac:dyDescent="0.3">
      <c r="B3" s="59"/>
      <c r="C3" s="59"/>
      <c r="D3" s="59"/>
      <c r="E3" s="59"/>
      <c r="F3" s="59"/>
      <c r="G3" s="59"/>
      <c r="I3" s="58" t="s">
        <v>185</v>
      </c>
    </row>
    <row r="4" spans="2:9" x14ac:dyDescent="0.25">
      <c r="B4" s="72">
        <v>2015</v>
      </c>
      <c r="C4" s="136" t="s">
        <v>160</v>
      </c>
      <c r="D4" s="136"/>
      <c r="E4" s="136"/>
      <c r="F4" s="136"/>
      <c r="G4" s="137"/>
    </row>
    <row r="5" spans="2:9" x14ac:dyDescent="0.25">
      <c r="B5" s="60" t="s">
        <v>158</v>
      </c>
      <c r="C5" s="61" t="s">
        <v>159</v>
      </c>
      <c r="D5" s="62" t="s">
        <v>161</v>
      </c>
      <c r="E5" s="62" t="s">
        <v>162</v>
      </c>
      <c r="F5" s="62" t="s">
        <v>163</v>
      </c>
      <c r="G5" s="63" t="s">
        <v>164</v>
      </c>
    </row>
    <row r="6" spans="2:9" x14ac:dyDescent="0.25">
      <c r="B6" s="64" t="str">
        <f>'DATA VALIDATION'!$L21</f>
        <v>Enero  2015</v>
      </c>
      <c r="C6" s="65">
        <f>IFERROR(GETPIVOTDATA("Tiempo estipulado",'P-TRANSP.'!$A$3,"MES",B6),"")</f>
        <v>5</v>
      </c>
      <c r="D6" s="65">
        <f>IFERROR(GETPIVOTDATA("Tiempo estipulado",'P-TRANSP.'!$A$3,"MES",B6,"TIEMPO ANTES DE","ANTES DE 10 DIAS"),"")</f>
        <v>3</v>
      </c>
      <c r="E6" s="65" t="str">
        <f>IFERROR(GETPIVOTDATA("Tiempo estipulado",'P-TRANSP.'!$A$3,"MES",B6,"TIEMPO ANTES DE","DE 10 A 15 DIAS"),"")</f>
        <v/>
      </c>
      <c r="F6" s="65">
        <f>IFERROR(GETPIVOTDATA("Tiempo estipulado",'P-TRANSP.'!$A$3,"Respuesta ","Referida","MES",B6,"Cumplimiento","A TIEMPO"),"")</f>
        <v>0</v>
      </c>
      <c r="G6" s="66">
        <f>IFERROR(GETPIVOTDATA("Count of Tiempo estipulado",'P-TRANSP.'!$A$3,"Respuesta ","Rechazada","MES",B6),"")</f>
        <v>2</v>
      </c>
    </row>
    <row r="7" spans="2:9" x14ac:dyDescent="0.25">
      <c r="B7" s="64" t="str">
        <f>'DATA VALIDATION'!$L22</f>
        <v>Febrero 2015</v>
      </c>
      <c r="C7" s="65">
        <f>IFERROR(GETPIVOTDATA("Tiempo estipulado",'P-TRANSP.'!$A$3,"MES",B7),"")</f>
        <v>4</v>
      </c>
      <c r="D7" s="65">
        <f>IFERROR(GETPIVOTDATA("Tiempo estipulado",'P-TRANSP.'!$A$3,"MES",B7,"TIEMPO ANTES DE","ANTES DE 10 DIAS"),"")</f>
        <v>3</v>
      </c>
      <c r="E7" s="65" t="str">
        <f>IFERROR(GETPIVOTDATA("Tiempo estipulado",'P-TRANSP.'!$A$3,"MES",B7,"TIEMPO ANTES DE","DE 10 A 15 DIAS"),"")</f>
        <v/>
      </c>
      <c r="F7" s="65">
        <f>IFERROR(GETPIVOTDATA("Tiempo estipulado",'P-TRANSP.'!$A$3,"Respuesta ","Referida","MES",B7,"Cumplimiento","A TIEMPO"),"")</f>
        <v>1</v>
      </c>
      <c r="G7" s="66">
        <f>IFERROR(GETPIVOTDATA("Count of Tiempo estipulado",'P-TRANSP.'!$A$3,"Respuesta ","Rechazada","MES",B7),"")</f>
        <v>0</v>
      </c>
    </row>
    <row r="8" spans="2:9" x14ac:dyDescent="0.25">
      <c r="B8" s="64" t="str">
        <f>'DATA VALIDATION'!$L23</f>
        <v>Marzo 2015</v>
      </c>
      <c r="C8" s="65">
        <v>6</v>
      </c>
      <c r="D8" s="65">
        <v>6</v>
      </c>
      <c r="E8" s="65" t="str">
        <f>IFERROR(GETPIVOTDATA("Tiempo estipulado",'P-TRANSP.'!$A$3,"MES",B8,"TIEMPO ANTES DE","DE 10 A 15 DIAS"),"")</f>
        <v/>
      </c>
      <c r="F8" s="65">
        <v>0</v>
      </c>
      <c r="G8" s="66">
        <v>0</v>
      </c>
    </row>
    <row r="9" spans="2:9" x14ac:dyDescent="0.25">
      <c r="B9" s="64" t="str">
        <f>'DATA VALIDATION'!$L24</f>
        <v>Abril 2015</v>
      </c>
      <c r="C9" s="65">
        <v>12</v>
      </c>
      <c r="D9" s="65">
        <v>12</v>
      </c>
      <c r="E9" s="65" t="str">
        <f>IFERROR(GETPIVOTDATA("Tiempo estipulado",'P-TRANSP.'!$A$3,"MES",B9,"TIEMPO ANTES DE","DE 10 A 15 DIAS"),"")</f>
        <v/>
      </c>
      <c r="F9" s="65">
        <v>0</v>
      </c>
      <c r="G9" s="66">
        <v>0</v>
      </c>
    </row>
    <row r="10" spans="2:9" x14ac:dyDescent="0.25">
      <c r="B10" s="64" t="str">
        <f>'DATA VALIDATION'!$L25</f>
        <v>Mayo 2015</v>
      </c>
      <c r="C10" s="65">
        <v>7</v>
      </c>
      <c r="D10" s="65">
        <v>6</v>
      </c>
      <c r="E10" s="65" t="str">
        <f>IFERROR(GETPIVOTDATA("Tiempo estipulado",'P-TRANSP.'!$A$3,"MES",B10,"TIEMPO ANTES DE","DE 10 A 15 DIAS"),"")</f>
        <v/>
      </c>
      <c r="F10" s="65">
        <v>1</v>
      </c>
      <c r="G10" s="66">
        <v>0</v>
      </c>
    </row>
    <row r="11" spans="2:9" x14ac:dyDescent="0.25">
      <c r="B11" s="64" t="str">
        <f>'DATA VALIDATION'!$L26</f>
        <v>Junio 2015</v>
      </c>
      <c r="C11" s="65">
        <v>9</v>
      </c>
      <c r="D11" s="65">
        <v>9</v>
      </c>
      <c r="E11" s="65" t="str">
        <f>IFERROR(GETPIVOTDATA("Tiempo estipulado",'P-TRANSP.'!$A$3,"MES",B11,"TIEMPO ANTES DE","DE 10 A 15 DIAS"),"")</f>
        <v/>
      </c>
      <c r="F11" s="65">
        <v>1</v>
      </c>
      <c r="G11" s="66">
        <v>0</v>
      </c>
    </row>
    <row r="12" spans="2:9" x14ac:dyDescent="0.25">
      <c r="B12" s="64" t="str">
        <f>'DATA VALIDATION'!$L27</f>
        <v>Julio 2015</v>
      </c>
      <c r="C12" s="65">
        <v>1</v>
      </c>
      <c r="D12" s="65">
        <v>1</v>
      </c>
      <c r="E12" s="65" t="str">
        <f>IFERROR(GETPIVOTDATA("Tiempo estipulado",'P-TRANSP.'!$A$3,"MES",B12,"TIEMPO ANTES DE","DE 10 A 15 DIAS"),"")</f>
        <v/>
      </c>
      <c r="F12" s="65">
        <v>0</v>
      </c>
      <c r="G12" s="66">
        <v>0</v>
      </c>
    </row>
    <row r="13" spans="2:9" x14ac:dyDescent="0.25">
      <c r="B13" s="64" t="str">
        <f>'DATA VALIDATION'!$L28</f>
        <v>Agosto 2015</v>
      </c>
      <c r="C13" s="65">
        <v>5</v>
      </c>
      <c r="D13" s="65">
        <v>5</v>
      </c>
      <c r="E13" s="65" t="str">
        <f>IFERROR(GETPIVOTDATA("Tiempo estipulado",'P-TRANSP.'!$A$3,"MES",B13,"TIEMPO ANTES DE","DE 10 A 15 DIAS"),"")</f>
        <v/>
      </c>
      <c r="F13" s="65">
        <v>0</v>
      </c>
      <c r="G13" s="66">
        <v>2</v>
      </c>
    </row>
    <row r="14" spans="2:9" x14ac:dyDescent="0.25">
      <c r="B14" s="64" t="str">
        <f>'DATA VALIDATION'!$L29</f>
        <v>Septiembre 2015</v>
      </c>
      <c r="C14" s="65">
        <v>4</v>
      </c>
      <c r="D14" s="65">
        <v>4</v>
      </c>
      <c r="E14" s="65" t="str">
        <f>IFERROR(GETPIVOTDATA("Tiempo estipulado",'P-TRANSP.'!$A$3,"MES",B14,"TIEMPO ANTES DE","DE 10 A 15 DIAS"),"")</f>
        <v/>
      </c>
      <c r="F14" s="65">
        <v>0</v>
      </c>
      <c r="G14" s="66">
        <v>0</v>
      </c>
    </row>
    <row r="15" spans="2:9" x14ac:dyDescent="0.25">
      <c r="B15" s="64" t="str">
        <f>'DATA VALIDATION'!$L30</f>
        <v>Octubre 2015</v>
      </c>
      <c r="C15" s="65">
        <v>6</v>
      </c>
      <c r="D15" s="65">
        <v>5</v>
      </c>
      <c r="E15" s="65" t="str">
        <f>IFERROR(GETPIVOTDATA("Tiempo estipulado",'P-TRANSP.'!$A$3,"MES",B15,"TIEMPO ANTES DE","DE 10 A 15 DIAS"),"")</f>
        <v/>
      </c>
      <c r="F15" s="65">
        <v>0</v>
      </c>
      <c r="G15" s="66">
        <v>1</v>
      </c>
    </row>
    <row r="16" spans="2:9" x14ac:dyDescent="0.25">
      <c r="B16" s="64" t="str">
        <f>'DATA VALIDATION'!$L31</f>
        <v>Noviembre 2015</v>
      </c>
      <c r="C16" s="65">
        <v>7</v>
      </c>
      <c r="D16" s="65">
        <v>7</v>
      </c>
      <c r="E16" s="65" t="str">
        <f>IFERROR(GETPIVOTDATA("Tiempo estipulado",'P-TRANSP.'!$A$3,"MES",B16,"TIEMPO ANTES DE","DE 10 A 15 DIAS"),"")</f>
        <v/>
      </c>
      <c r="F16" s="65">
        <v>0</v>
      </c>
      <c r="G16" s="66">
        <v>0</v>
      </c>
    </row>
    <row r="17" spans="2:12" ht="15.75" thickBot="1" x14ac:dyDescent="0.3">
      <c r="B17" s="64" t="str">
        <f>'DATA VALIDATION'!$L32</f>
        <v>Diciembre 2015</v>
      </c>
      <c r="C17" s="65">
        <v>4</v>
      </c>
      <c r="D17" s="65">
        <v>4</v>
      </c>
      <c r="E17" s="65" t="str">
        <f>IFERROR(GETPIVOTDATA("Tiempo estipulado",'P-TRANSP.'!$A$3,"MES",B17,"TIEMPO ANTES DE","DE 10 A 15 DIAS"),"")</f>
        <v/>
      </c>
      <c r="F17" s="65">
        <v>0</v>
      </c>
      <c r="G17" s="66">
        <v>0</v>
      </c>
    </row>
    <row r="18" spans="2:12" ht="15.75" thickBot="1" x14ac:dyDescent="0.3">
      <c r="B18" s="67" t="s">
        <v>165</v>
      </c>
      <c r="C18" s="68">
        <f>+SUM(C6:C17)</f>
        <v>70</v>
      </c>
      <c r="D18" s="68">
        <f>SUM(D6:D17)</f>
        <v>65</v>
      </c>
      <c r="E18" s="68">
        <f>SUM(E6:E17)</f>
        <v>0</v>
      </c>
      <c r="F18" s="69">
        <f>SUM(F6:F17)</f>
        <v>3</v>
      </c>
      <c r="G18" s="70">
        <f>SUM(G6:G17)</f>
        <v>5</v>
      </c>
    </row>
    <row r="19" spans="2:12" x14ac:dyDescent="0.25">
      <c r="B19" s="93"/>
      <c r="C19" s="94"/>
      <c r="D19" s="94"/>
      <c r="E19" s="94"/>
      <c r="F19" s="95"/>
      <c r="G19" s="94"/>
    </row>
    <row r="20" spans="2:12" x14ac:dyDescent="0.25">
      <c r="B20" s="93"/>
      <c r="C20" s="94"/>
      <c r="D20" s="94"/>
      <c r="E20" s="94"/>
    </row>
    <row r="21" spans="2:12" x14ac:dyDescent="0.25">
      <c r="B21" s="93"/>
      <c r="C21" s="94"/>
      <c r="D21" s="94"/>
      <c r="E21" s="94"/>
      <c r="F21" s="111" t="s">
        <v>202</v>
      </c>
    </row>
    <row r="22" spans="2:12" x14ac:dyDescent="0.25">
      <c r="B22" s="93"/>
      <c r="C22" s="94"/>
      <c r="D22" s="94"/>
      <c r="E22" s="94"/>
      <c r="F22" s="96"/>
    </row>
    <row r="23" spans="2:12" x14ac:dyDescent="0.25">
      <c r="B23" s="93"/>
      <c r="C23" s="94"/>
      <c r="D23" s="94"/>
      <c r="E23" s="94"/>
      <c r="F23" s="96"/>
    </row>
    <row r="24" spans="2:12" x14ac:dyDescent="0.25">
      <c r="B24" s="93"/>
      <c r="C24" s="94"/>
      <c r="D24" s="94"/>
      <c r="E24" s="94"/>
      <c r="F24" s="96"/>
    </row>
    <row r="25" spans="2:12" x14ac:dyDescent="0.25">
      <c r="B25" s="93"/>
      <c r="C25" s="94"/>
      <c r="D25" s="94"/>
      <c r="E25" s="94"/>
      <c r="F25" s="96"/>
    </row>
    <row r="26" spans="2:12" x14ac:dyDescent="0.25">
      <c r="B26" s="93"/>
      <c r="C26" s="94"/>
      <c r="D26" s="94"/>
      <c r="E26" s="94"/>
      <c r="F26" s="96"/>
      <c r="G26" s="97" t="str">
        <f>IF($F$23=TRUE,B10,"")</f>
        <v/>
      </c>
      <c r="H26" s="97" t="str">
        <f t="shared" ref="H26:H27" si="0">+IF($F$23=TRUE,C10,"")</f>
        <v/>
      </c>
      <c r="I26" s="97" t="str">
        <f t="shared" ref="I26:I27" si="1">+IF($F$23=TRUE,D10,"")</f>
        <v/>
      </c>
      <c r="J26" s="97" t="str">
        <f t="shared" ref="J26:J27" si="2">+IF($F$23=TRUE,E10,"")</f>
        <v/>
      </c>
      <c r="K26" s="97" t="str">
        <f t="shared" ref="K26:K27" si="3">+IF($F$23=TRUE,F10,"")</f>
        <v/>
      </c>
      <c r="L26" s="97" t="str">
        <f t="shared" ref="L26:L27" si="4">+IF($F$23=TRUE,G10,"")</f>
        <v/>
      </c>
    </row>
    <row r="27" spans="2:12" x14ac:dyDescent="0.25">
      <c r="B27" s="93"/>
      <c r="C27" s="94"/>
      <c r="D27" s="94"/>
      <c r="E27" s="94"/>
      <c r="F27" s="96"/>
      <c r="G27" s="97" t="str">
        <f>IF($F$23=TRUE,B11,"")</f>
        <v/>
      </c>
      <c r="H27" s="97" t="str">
        <f t="shared" si="0"/>
        <v/>
      </c>
      <c r="I27" s="97" t="str">
        <f t="shared" si="1"/>
        <v/>
      </c>
      <c r="J27" s="97" t="str">
        <f t="shared" si="2"/>
        <v/>
      </c>
      <c r="K27" s="97" t="str">
        <f t="shared" si="3"/>
        <v/>
      </c>
      <c r="L27" s="97" t="str">
        <f t="shared" si="4"/>
        <v/>
      </c>
    </row>
    <row r="28" spans="2:12" x14ac:dyDescent="0.25">
      <c r="B28" s="93"/>
      <c r="C28" s="94"/>
      <c r="D28" s="94"/>
      <c r="E28" s="94"/>
      <c r="F28" s="96"/>
      <c r="G28" s="97" t="str">
        <f>IF($F$24=TRUE,B12,"")</f>
        <v/>
      </c>
      <c r="H28" s="97" t="str">
        <f>+IF($F$24=TRUE,C12,"")</f>
        <v/>
      </c>
      <c r="I28" s="97" t="str">
        <f t="shared" ref="I28:L28" si="5">+IF($F$24=TRUE,D12,"")</f>
        <v/>
      </c>
      <c r="J28" s="97" t="str">
        <f t="shared" si="5"/>
        <v/>
      </c>
      <c r="K28" s="97" t="str">
        <f t="shared" si="5"/>
        <v/>
      </c>
      <c r="L28" s="97" t="str">
        <f t="shared" si="5"/>
        <v/>
      </c>
    </row>
    <row r="29" spans="2:12" x14ac:dyDescent="0.25">
      <c r="B29" s="93"/>
      <c r="C29" s="94"/>
      <c r="D29" s="94"/>
      <c r="E29" s="94"/>
      <c r="F29" s="96"/>
      <c r="G29" s="97" t="str">
        <f>IF($F$24=TRUE,B13,"")</f>
        <v/>
      </c>
      <c r="H29" s="97" t="str">
        <f t="shared" ref="H29:H30" si="6">+IF($F$24=TRUE,C13,"")</f>
        <v/>
      </c>
      <c r="I29" s="97" t="str">
        <f t="shared" ref="I29:I30" si="7">+IF($F$24=TRUE,D13,"")</f>
        <v/>
      </c>
      <c r="J29" s="97" t="str">
        <f t="shared" ref="J29:J30" si="8">+IF($F$24=TRUE,E13,"")</f>
        <v/>
      </c>
      <c r="K29" s="97" t="str">
        <f t="shared" ref="K29:K30" si="9">+IF($F$24=TRUE,F13,"")</f>
        <v/>
      </c>
      <c r="L29" s="97" t="str">
        <f t="shared" ref="L29:L30" si="10">+IF($F$24=TRUE,G13,"")</f>
        <v/>
      </c>
    </row>
    <row r="30" spans="2:12" x14ac:dyDescent="0.25">
      <c r="B30" s="93"/>
      <c r="C30" s="94"/>
      <c r="D30" s="94"/>
      <c r="E30" s="94"/>
      <c r="F30" s="96"/>
      <c r="G30" s="97" t="str">
        <f>IF($F$24=TRUE,B14,"")</f>
        <v/>
      </c>
      <c r="H30" s="97" t="str">
        <f t="shared" si="6"/>
        <v/>
      </c>
      <c r="I30" s="97" t="str">
        <f t="shared" si="7"/>
        <v/>
      </c>
      <c r="J30" s="97" t="str">
        <f t="shared" si="8"/>
        <v/>
      </c>
      <c r="K30" s="97" t="str">
        <f t="shared" si="9"/>
        <v/>
      </c>
      <c r="L30" s="97" t="str">
        <f t="shared" si="10"/>
        <v/>
      </c>
    </row>
    <row r="31" spans="2:12" x14ac:dyDescent="0.25">
      <c r="B31" s="93"/>
      <c r="C31" s="94"/>
      <c r="D31" s="94"/>
      <c r="E31" s="94"/>
      <c r="F31" s="96"/>
      <c r="G31" s="97" t="str">
        <f>IF($F$25=TRUE,B15,"")</f>
        <v/>
      </c>
      <c r="H31" s="97" t="str">
        <f>+IF($F$25=TRUE,C15,"")</f>
        <v/>
      </c>
      <c r="I31" s="97" t="str">
        <f t="shared" ref="I31:L31" si="11">+IF($F$25=TRUE,D15,"")</f>
        <v/>
      </c>
      <c r="J31" s="97" t="str">
        <f t="shared" si="11"/>
        <v/>
      </c>
      <c r="K31" s="97" t="str">
        <f t="shared" si="11"/>
        <v/>
      </c>
      <c r="L31" s="97" t="str">
        <f t="shared" si="11"/>
        <v/>
      </c>
    </row>
    <row r="32" spans="2:12" x14ac:dyDescent="0.25">
      <c r="B32" s="93"/>
      <c r="C32" s="94"/>
      <c r="D32" s="94"/>
      <c r="E32" s="94"/>
      <c r="F32" s="96"/>
      <c r="G32" s="97" t="str">
        <f>IF($F$25=TRUE,B16,"")</f>
        <v/>
      </c>
      <c r="H32" s="97" t="str">
        <f t="shared" ref="H32:H33" si="12">+IF($F$25=TRUE,C16,"")</f>
        <v/>
      </c>
      <c r="I32" s="97" t="str">
        <f t="shared" ref="I32:I33" si="13">+IF($F$25=TRUE,D16,"")</f>
        <v/>
      </c>
      <c r="J32" s="97" t="str">
        <f t="shared" ref="J32:J33" si="14">+IF($F$25=TRUE,E16,"")</f>
        <v/>
      </c>
      <c r="K32" s="97" t="str">
        <f t="shared" ref="K32:K33" si="15">+IF($F$25=TRUE,F16,"")</f>
        <v/>
      </c>
      <c r="L32" s="97" t="str">
        <f t="shared" ref="L32:L33" si="16">+IF($F$25=TRUE,G16,"")</f>
        <v/>
      </c>
    </row>
    <row r="33" spans="2:12" x14ac:dyDescent="0.25">
      <c r="B33" s="93"/>
      <c r="C33" s="94"/>
      <c r="D33" s="94"/>
      <c r="E33" s="94"/>
      <c r="F33" s="96"/>
      <c r="G33" s="97" t="str">
        <f>IF($F$25=TRUE,B17,"")</f>
        <v/>
      </c>
      <c r="H33" s="97" t="str">
        <f t="shared" si="12"/>
        <v/>
      </c>
      <c r="I33" s="97" t="str">
        <f t="shared" si="13"/>
        <v/>
      </c>
      <c r="J33" s="97" t="str">
        <f t="shared" si="14"/>
        <v/>
      </c>
      <c r="K33" s="97" t="str">
        <f t="shared" si="15"/>
        <v/>
      </c>
      <c r="L33" s="97" t="str">
        <f t="shared" si="16"/>
        <v/>
      </c>
    </row>
    <row r="34" spans="2:12" x14ac:dyDescent="0.25">
      <c r="B34" s="93"/>
      <c r="C34" s="94"/>
      <c r="D34" s="94"/>
      <c r="E34" s="94"/>
      <c r="F34" s="96"/>
      <c r="G34" s="97"/>
    </row>
    <row r="35" spans="2:12" x14ac:dyDescent="0.25">
      <c r="B35" s="93"/>
      <c r="C35" s="94"/>
      <c r="D35" s="94"/>
      <c r="E35" s="94"/>
      <c r="F35" s="96"/>
      <c r="G35" s="97"/>
    </row>
    <row r="36" spans="2:12" x14ac:dyDescent="0.25">
      <c r="B36" s="93"/>
      <c r="C36" s="94"/>
      <c r="D36" s="94"/>
      <c r="E36" s="94"/>
      <c r="F36" s="96"/>
      <c r="G36" s="97"/>
    </row>
    <row r="37" spans="2:12" x14ac:dyDescent="0.25">
      <c r="B37" s="59"/>
      <c r="C37" s="59"/>
      <c r="D37" s="59"/>
      <c r="E37" s="59"/>
      <c r="F37" s="59"/>
      <c r="G37" s="59"/>
    </row>
    <row r="38" spans="2:12" x14ac:dyDescent="0.25">
      <c r="B38" s="93"/>
      <c r="C38" s="94"/>
      <c r="D38" s="94"/>
      <c r="E38" s="94"/>
      <c r="F38" s="95"/>
      <c r="G38" s="94"/>
    </row>
    <row r="39" spans="2:12" x14ac:dyDescent="0.25">
      <c r="B39" s="112"/>
      <c r="C39" s="112"/>
      <c r="D39" s="112"/>
      <c r="E39" s="112"/>
      <c r="F39" s="112"/>
      <c r="G39" s="112"/>
    </row>
    <row r="41" spans="2:12" x14ac:dyDescent="0.25">
      <c r="H41" s="71"/>
    </row>
  </sheetData>
  <mergeCells count="2">
    <mergeCell ref="B1:G2"/>
    <mergeCell ref="C4:G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Option Button 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180975</xdr:rowOff>
                  </from>
                  <to>
                    <xdr:col>6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Option Button 9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Option Button 10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Option Button 11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VALIDATION'!$I$21:$I$27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0"/>
  <sheetViews>
    <sheetView showGridLines="0" topLeftCell="F100" workbookViewId="0">
      <selection activeCell="H105" sqref="H105"/>
    </sheetView>
  </sheetViews>
  <sheetFormatPr defaultRowHeight="15" x14ac:dyDescent="0.25"/>
  <cols>
    <col min="2" max="2" width="17.85546875" bestFit="1" customWidth="1"/>
    <col min="3" max="3" width="11.42578125" bestFit="1" customWidth="1"/>
    <col min="5" max="5" width="11.42578125" bestFit="1" customWidth="1"/>
    <col min="6" max="6" width="5" bestFit="1" customWidth="1"/>
    <col min="7" max="8" width="16" bestFit="1" customWidth="1"/>
    <col min="9" max="9" width="22.140625" bestFit="1" customWidth="1"/>
    <col min="10" max="10" width="17.7109375" customWidth="1"/>
    <col min="11" max="11" width="15.85546875" bestFit="1" customWidth="1"/>
    <col min="12" max="12" width="16" bestFit="1" customWidth="1"/>
    <col min="13" max="13" width="12.7109375" bestFit="1" customWidth="1"/>
  </cols>
  <sheetData>
    <row r="5" spans="2:13" x14ac:dyDescent="0.25">
      <c r="B5" s="98" t="s">
        <v>4</v>
      </c>
      <c r="C5" s="99">
        <v>15</v>
      </c>
      <c r="D5" s="99"/>
      <c r="E5" s="100">
        <v>41640</v>
      </c>
      <c r="H5" s="97">
        <v>4</v>
      </c>
      <c r="I5" s="58"/>
      <c r="J5" s="58"/>
      <c r="K5" s="58"/>
      <c r="L5" s="58"/>
      <c r="M5" s="58"/>
    </row>
    <row r="6" spans="2:13" x14ac:dyDescent="0.25">
      <c r="B6" s="101" t="s">
        <v>5</v>
      </c>
      <c r="C6" s="102">
        <v>5</v>
      </c>
      <c r="D6" s="102"/>
      <c r="E6" s="103">
        <v>44196</v>
      </c>
      <c r="H6" s="110" t="s">
        <v>24</v>
      </c>
      <c r="I6" s="108" t="s">
        <v>159</v>
      </c>
      <c r="J6" s="109" t="s">
        <v>161</v>
      </c>
      <c r="K6" s="109" t="s">
        <v>162</v>
      </c>
      <c r="L6" s="109" t="s">
        <v>163</v>
      </c>
      <c r="M6" s="109" t="s">
        <v>164</v>
      </c>
    </row>
    <row r="7" spans="2:13" x14ac:dyDescent="0.25">
      <c r="B7" s="101" t="s">
        <v>6</v>
      </c>
      <c r="C7" s="102">
        <v>2</v>
      </c>
      <c r="D7" s="102"/>
      <c r="E7" s="104"/>
      <c r="H7" s="97" t="str">
        <f>IF($H$5=1,INDEX($L$21:$L$32,1,0),IF($H$5=2,INDEX($L$21:$L$32,4,0),IF($H$5=3,INDEX($L$21:$L$32,7,0),IF($H$5=4,INDEX($L$21:$L$32,10,0)))))</f>
        <v>Octubre 2015</v>
      </c>
      <c r="I7" s="97">
        <f>VLOOKUP($H7,TRANSPARENCIA!$B$5:$G$17,2,FALSE)</f>
        <v>6</v>
      </c>
      <c r="J7" s="97">
        <f>VLOOKUP($H7,TRANSPARENCIA!$B$5:$G$17,3,FALSE)</f>
        <v>5</v>
      </c>
      <c r="K7" s="97" t="str">
        <f>VLOOKUP($H7,TRANSPARENCIA!$B$5:$G$17,4,FALSE)</f>
        <v/>
      </c>
      <c r="L7" s="97">
        <f>VLOOKUP($H7,TRANSPARENCIA!$B$5:$G$17,5,FALSE)</f>
        <v>0</v>
      </c>
      <c r="M7" s="97">
        <f>VLOOKUP($H7,TRANSPARENCIA!$B$5:$G$17,6,FALSE)</f>
        <v>1</v>
      </c>
    </row>
    <row r="8" spans="2:13" x14ac:dyDescent="0.25">
      <c r="B8" s="101" t="s">
        <v>25</v>
      </c>
      <c r="C8" s="102">
        <v>3</v>
      </c>
      <c r="D8" s="102"/>
      <c r="E8" s="104"/>
      <c r="H8" s="97" t="str">
        <f>IF($H$5=1,INDEX($L$21:$L$32,2,0),IF($H$5=2,INDEX($L$21:$L$32,5,0),IF($H$5=3,INDEX($L$21:$L$32,8,0),IF($H$5=4,INDEX($L$21:$L$32,11,0)))))</f>
        <v>Noviembre 2015</v>
      </c>
      <c r="I8" s="97">
        <f>VLOOKUP($H8,TRANSPARENCIA!$B$5:$G$17,2,FALSE)</f>
        <v>7</v>
      </c>
      <c r="J8" s="97">
        <f>VLOOKUP($H8,TRANSPARENCIA!$B$5:$G$17,3,FALSE)</f>
        <v>7</v>
      </c>
      <c r="K8" s="97" t="str">
        <f>VLOOKUP($H8,TRANSPARENCIA!$B$5:$G$17,4,FALSE)</f>
        <v/>
      </c>
      <c r="L8" s="97">
        <f>VLOOKUP($H8,TRANSPARENCIA!$B$5:$G$17,5,FALSE)</f>
        <v>0</v>
      </c>
      <c r="M8" s="97">
        <f>VLOOKUP($H8,TRANSPARENCIA!$B$5:$G$17,6,FALSE)</f>
        <v>0</v>
      </c>
    </row>
    <row r="9" spans="2:13" x14ac:dyDescent="0.25">
      <c r="B9" s="101" t="s">
        <v>10</v>
      </c>
      <c r="C9" s="102">
        <v>5</v>
      </c>
      <c r="D9" s="102"/>
      <c r="E9" s="104"/>
      <c r="H9" s="97" t="str">
        <f>IF($H$5=1,INDEX($L$21:$L$32,3,0),IF($H$5=2,INDEX($L$21:$L$32,6,0),IF($H$5=3,INDEX($L$21:$L$32,9,0),IF($H$5=4,INDEX($L$21:$L$32,12,0)))))</f>
        <v>Diciembre 2015</v>
      </c>
      <c r="I9" s="97">
        <f>VLOOKUP($H9,TRANSPARENCIA!$B$5:$G$17,2,FALSE)</f>
        <v>4</v>
      </c>
      <c r="J9" s="97">
        <f>VLOOKUP($H9,TRANSPARENCIA!$B$5:$G$17,3,FALSE)</f>
        <v>4</v>
      </c>
      <c r="K9" s="97" t="str">
        <f>VLOOKUP($H9,TRANSPARENCIA!$B$5:$G$17,4,FALSE)</f>
        <v/>
      </c>
      <c r="L9" s="97">
        <f>VLOOKUP($H9,TRANSPARENCIA!$B$5:$G$17,5,FALSE)</f>
        <v>0</v>
      </c>
      <c r="M9" s="97">
        <f>VLOOKUP($H9,TRANSPARENCIA!$B$5:$G$17,6,FALSE)</f>
        <v>0</v>
      </c>
    </row>
    <row r="10" spans="2:13" x14ac:dyDescent="0.25">
      <c r="B10" s="101"/>
      <c r="C10" s="102"/>
      <c r="D10" s="102"/>
      <c r="E10" s="104"/>
      <c r="H10" s="97" t="str">
        <f>IF(TRANSPARENCIA!$F$23=TRUE,TRANSPARENCIA!B9,"")</f>
        <v/>
      </c>
      <c r="I10" s="97" t="str">
        <f>+IF(TRANSPARENCIA!$F$23=TRUE,TRANSPARENCIA!C9,"")</f>
        <v/>
      </c>
      <c r="J10" s="97" t="str">
        <f>+IF(TRANSPARENCIA!$F$23=TRUE,TRANSPARENCIA!D9,"")</f>
        <v/>
      </c>
      <c r="K10" s="97" t="str">
        <f>+IF(TRANSPARENCIA!$F$23=TRUE,TRANSPARENCIA!E9,"")</f>
        <v/>
      </c>
      <c r="L10" s="97" t="str">
        <f>+IF(TRANSPARENCIA!$F$23=TRUE,TRANSPARENCIA!F9,"")</f>
        <v/>
      </c>
      <c r="M10" s="97" t="str">
        <f>+IF(TRANSPARENCIA!$F$23=TRUE,TRANSPARENCIA!G9,"")</f>
        <v/>
      </c>
    </row>
    <row r="11" spans="2:13" x14ac:dyDescent="0.25">
      <c r="B11" s="101" t="s">
        <v>10</v>
      </c>
      <c r="C11" s="102"/>
      <c r="D11" s="102"/>
      <c r="E11" s="104"/>
    </row>
    <row r="12" spans="2:13" x14ac:dyDescent="0.25">
      <c r="B12" s="101" t="s">
        <v>11</v>
      </c>
      <c r="C12" s="102"/>
      <c r="D12" s="102"/>
      <c r="E12" s="104"/>
    </row>
    <row r="13" spans="2:13" x14ac:dyDescent="0.25">
      <c r="B13" s="105" t="s">
        <v>25</v>
      </c>
      <c r="C13" s="106"/>
      <c r="D13" s="106"/>
      <c r="E13" s="107"/>
    </row>
    <row r="17" spans="2:12" x14ac:dyDescent="0.25">
      <c r="B17" t="s">
        <v>20</v>
      </c>
    </row>
    <row r="18" spans="2:12" x14ac:dyDescent="0.25">
      <c r="B18" s="2">
        <v>41760</v>
      </c>
      <c r="C18" t="s">
        <v>21</v>
      </c>
    </row>
    <row r="19" spans="2:12" x14ac:dyDescent="0.25">
      <c r="L19">
        <f>+TRANSPARENCIA!B4</f>
        <v>2015</v>
      </c>
    </row>
    <row r="20" spans="2:12" x14ac:dyDescent="0.25">
      <c r="E20" s="53" t="s">
        <v>171</v>
      </c>
      <c r="F20" s="53" t="s">
        <v>172</v>
      </c>
      <c r="G20" s="53" t="s">
        <v>173</v>
      </c>
      <c r="I20" s="53" t="s">
        <v>172</v>
      </c>
    </row>
    <row r="21" spans="2:12" x14ac:dyDescent="0.25">
      <c r="B21">
        <v>1</v>
      </c>
      <c r="C21" t="s">
        <v>26</v>
      </c>
      <c r="E21" t="s">
        <v>26</v>
      </c>
      <c r="F21">
        <v>2014</v>
      </c>
      <c r="G21" t="str">
        <f>E21&amp;" "&amp;F21</f>
        <v>Enero  2014</v>
      </c>
      <c r="I21">
        <v>2014</v>
      </c>
      <c r="L21" t="str">
        <f>+E21&amp;" "&amp;$L$19</f>
        <v>Enero  2015</v>
      </c>
    </row>
    <row r="22" spans="2:12" x14ac:dyDescent="0.25">
      <c r="B22">
        <v>2</v>
      </c>
      <c r="C22" t="s">
        <v>27</v>
      </c>
      <c r="E22" t="s">
        <v>27</v>
      </c>
      <c r="F22">
        <v>2014</v>
      </c>
      <c r="G22" t="str">
        <f t="shared" ref="G22:G85" si="0">E22&amp;" "&amp;F22</f>
        <v>Febrero 2014</v>
      </c>
      <c r="I22">
        <v>2015</v>
      </c>
      <c r="L22" t="str">
        <f t="shared" ref="L22:L32" si="1">+E22&amp;" "&amp;$L$19</f>
        <v>Febrero 2015</v>
      </c>
    </row>
    <row r="23" spans="2:12" x14ac:dyDescent="0.25">
      <c r="B23">
        <v>3</v>
      </c>
      <c r="C23" t="s">
        <v>28</v>
      </c>
      <c r="E23" t="s">
        <v>28</v>
      </c>
      <c r="F23">
        <v>2014</v>
      </c>
      <c r="G23" t="str">
        <f t="shared" si="0"/>
        <v>Marzo 2014</v>
      </c>
      <c r="I23">
        <v>2016</v>
      </c>
      <c r="L23" t="str">
        <f t="shared" si="1"/>
        <v>Marzo 2015</v>
      </c>
    </row>
    <row r="24" spans="2:12" x14ac:dyDescent="0.25">
      <c r="B24">
        <v>4</v>
      </c>
      <c r="C24" t="s">
        <v>29</v>
      </c>
      <c r="E24" t="s">
        <v>29</v>
      </c>
      <c r="F24">
        <v>2014</v>
      </c>
      <c r="G24" t="str">
        <f t="shared" si="0"/>
        <v>Abril 2014</v>
      </c>
      <c r="I24">
        <v>2017</v>
      </c>
      <c r="L24" t="str">
        <f t="shared" si="1"/>
        <v>Abril 2015</v>
      </c>
    </row>
    <row r="25" spans="2:12" x14ac:dyDescent="0.25">
      <c r="B25">
        <v>5</v>
      </c>
      <c r="C25" t="s">
        <v>30</v>
      </c>
      <c r="E25" t="s">
        <v>30</v>
      </c>
      <c r="F25">
        <v>2014</v>
      </c>
      <c r="G25" t="str">
        <f t="shared" si="0"/>
        <v>Mayo 2014</v>
      </c>
      <c r="I25">
        <v>2018</v>
      </c>
      <c r="L25" t="str">
        <f t="shared" si="1"/>
        <v>Mayo 2015</v>
      </c>
    </row>
    <row r="26" spans="2:12" x14ac:dyDescent="0.25">
      <c r="B26">
        <v>6</v>
      </c>
      <c r="C26" t="s">
        <v>31</v>
      </c>
      <c r="E26" t="s">
        <v>31</v>
      </c>
      <c r="F26">
        <v>2014</v>
      </c>
      <c r="G26" t="str">
        <f t="shared" si="0"/>
        <v>Junio 2014</v>
      </c>
      <c r="I26">
        <v>2019</v>
      </c>
      <c r="L26" t="str">
        <f t="shared" si="1"/>
        <v>Junio 2015</v>
      </c>
    </row>
    <row r="27" spans="2:12" x14ac:dyDescent="0.25">
      <c r="B27">
        <v>7</v>
      </c>
      <c r="C27" t="s">
        <v>32</v>
      </c>
      <c r="E27" t="s">
        <v>32</v>
      </c>
      <c r="F27">
        <v>2014</v>
      </c>
      <c r="G27" t="str">
        <f t="shared" si="0"/>
        <v>Julio 2014</v>
      </c>
      <c r="I27">
        <v>2020</v>
      </c>
      <c r="L27" t="str">
        <f t="shared" si="1"/>
        <v>Julio 2015</v>
      </c>
    </row>
    <row r="28" spans="2:12" x14ac:dyDescent="0.25">
      <c r="B28">
        <v>8</v>
      </c>
      <c r="C28" t="s">
        <v>33</v>
      </c>
      <c r="E28" t="s">
        <v>33</v>
      </c>
      <c r="F28">
        <v>2014</v>
      </c>
      <c r="G28" t="str">
        <f t="shared" si="0"/>
        <v>Agosto 2014</v>
      </c>
      <c r="L28" t="str">
        <f t="shared" si="1"/>
        <v>Agosto 2015</v>
      </c>
    </row>
    <row r="29" spans="2:12" x14ac:dyDescent="0.25">
      <c r="B29">
        <v>9</v>
      </c>
      <c r="C29" t="s">
        <v>34</v>
      </c>
      <c r="E29" t="s">
        <v>34</v>
      </c>
      <c r="F29">
        <v>2014</v>
      </c>
      <c r="G29" t="str">
        <f t="shared" si="0"/>
        <v>Septiembre 2014</v>
      </c>
      <c r="L29" t="str">
        <f t="shared" si="1"/>
        <v>Septiembre 2015</v>
      </c>
    </row>
    <row r="30" spans="2:12" x14ac:dyDescent="0.25">
      <c r="B30">
        <v>10</v>
      </c>
      <c r="C30" t="s">
        <v>35</v>
      </c>
      <c r="E30" t="s">
        <v>35</v>
      </c>
      <c r="F30">
        <v>2014</v>
      </c>
      <c r="G30" t="str">
        <f t="shared" si="0"/>
        <v>Octubre 2014</v>
      </c>
      <c r="L30" t="str">
        <f t="shared" si="1"/>
        <v>Octubre 2015</v>
      </c>
    </row>
    <row r="31" spans="2:12" x14ac:dyDescent="0.25">
      <c r="B31">
        <v>11</v>
      </c>
      <c r="C31" t="s">
        <v>36</v>
      </c>
      <c r="E31" t="s">
        <v>36</v>
      </c>
      <c r="F31">
        <v>2014</v>
      </c>
      <c r="G31" t="str">
        <f t="shared" si="0"/>
        <v>Noviembre 2014</v>
      </c>
      <c r="L31" t="str">
        <f t="shared" si="1"/>
        <v>Noviembre 2015</v>
      </c>
    </row>
    <row r="32" spans="2:12" x14ac:dyDescent="0.25">
      <c r="B32">
        <v>12</v>
      </c>
      <c r="C32" t="s">
        <v>37</v>
      </c>
      <c r="E32" t="s">
        <v>37</v>
      </c>
      <c r="F32">
        <v>2014</v>
      </c>
      <c r="G32" t="str">
        <f t="shared" si="0"/>
        <v>Diciembre 2014</v>
      </c>
      <c r="L32" t="str">
        <f t="shared" si="1"/>
        <v>Diciembre 2015</v>
      </c>
    </row>
    <row r="33" spans="5:7" x14ac:dyDescent="0.25">
      <c r="E33" t="s">
        <v>26</v>
      </c>
      <c r="F33">
        <v>2015</v>
      </c>
      <c r="G33" t="str">
        <f t="shared" si="0"/>
        <v>Enero  2015</v>
      </c>
    </row>
    <row r="34" spans="5:7" x14ac:dyDescent="0.25">
      <c r="E34" t="s">
        <v>27</v>
      </c>
      <c r="F34">
        <v>2015</v>
      </c>
      <c r="G34" t="str">
        <f t="shared" si="0"/>
        <v>Febrero 2015</v>
      </c>
    </row>
    <row r="35" spans="5:7" x14ac:dyDescent="0.25">
      <c r="E35" t="s">
        <v>28</v>
      </c>
      <c r="F35">
        <v>2015</v>
      </c>
      <c r="G35" t="str">
        <f t="shared" si="0"/>
        <v>Marzo 2015</v>
      </c>
    </row>
    <row r="36" spans="5:7" x14ac:dyDescent="0.25">
      <c r="E36" t="s">
        <v>29</v>
      </c>
      <c r="F36">
        <v>2015</v>
      </c>
      <c r="G36" t="str">
        <f t="shared" si="0"/>
        <v>Abril 2015</v>
      </c>
    </row>
    <row r="37" spans="5:7" x14ac:dyDescent="0.25">
      <c r="E37" t="s">
        <v>30</v>
      </c>
      <c r="F37">
        <v>2015</v>
      </c>
      <c r="G37" t="str">
        <f t="shared" si="0"/>
        <v>Mayo 2015</v>
      </c>
    </row>
    <row r="38" spans="5:7" x14ac:dyDescent="0.25">
      <c r="E38" t="s">
        <v>31</v>
      </c>
      <c r="F38">
        <v>2015</v>
      </c>
      <c r="G38" t="str">
        <f t="shared" si="0"/>
        <v>Junio 2015</v>
      </c>
    </row>
    <row r="39" spans="5:7" x14ac:dyDescent="0.25">
      <c r="E39" t="s">
        <v>32</v>
      </c>
      <c r="F39">
        <v>2015</v>
      </c>
      <c r="G39" t="str">
        <f t="shared" si="0"/>
        <v>Julio 2015</v>
      </c>
    </row>
    <row r="40" spans="5:7" x14ac:dyDescent="0.25">
      <c r="E40" t="s">
        <v>33</v>
      </c>
      <c r="F40">
        <v>2015</v>
      </c>
      <c r="G40" t="str">
        <f t="shared" si="0"/>
        <v>Agosto 2015</v>
      </c>
    </row>
    <row r="41" spans="5:7" x14ac:dyDescent="0.25">
      <c r="E41" t="s">
        <v>34</v>
      </c>
      <c r="F41">
        <v>2015</v>
      </c>
      <c r="G41" t="str">
        <f t="shared" si="0"/>
        <v>Septiembre 2015</v>
      </c>
    </row>
    <row r="42" spans="5:7" x14ac:dyDescent="0.25">
      <c r="E42" t="s">
        <v>35</v>
      </c>
      <c r="F42">
        <v>2015</v>
      </c>
      <c r="G42" t="str">
        <f t="shared" si="0"/>
        <v>Octubre 2015</v>
      </c>
    </row>
    <row r="43" spans="5:7" x14ac:dyDescent="0.25">
      <c r="E43" t="s">
        <v>36</v>
      </c>
      <c r="F43">
        <v>2015</v>
      </c>
      <c r="G43" t="str">
        <f t="shared" si="0"/>
        <v>Noviembre 2015</v>
      </c>
    </row>
    <row r="44" spans="5:7" x14ac:dyDescent="0.25">
      <c r="E44" t="s">
        <v>37</v>
      </c>
      <c r="F44">
        <v>2015</v>
      </c>
      <c r="G44" t="str">
        <f t="shared" si="0"/>
        <v>Diciembre 2015</v>
      </c>
    </row>
    <row r="45" spans="5:7" x14ac:dyDescent="0.25">
      <c r="E45" t="s">
        <v>26</v>
      </c>
      <c r="F45">
        <v>2016</v>
      </c>
      <c r="G45" t="str">
        <f t="shared" si="0"/>
        <v>Enero  2016</v>
      </c>
    </row>
    <row r="46" spans="5:7" x14ac:dyDescent="0.25">
      <c r="E46" t="s">
        <v>27</v>
      </c>
      <c r="F46">
        <v>2016</v>
      </c>
      <c r="G46" t="str">
        <f t="shared" si="0"/>
        <v>Febrero 2016</v>
      </c>
    </row>
    <row r="47" spans="5:7" x14ac:dyDescent="0.25">
      <c r="E47" t="s">
        <v>28</v>
      </c>
      <c r="F47">
        <v>2016</v>
      </c>
      <c r="G47" t="str">
        <f t="shared" si="0"/>
        <v>Marzo 2016</v>
      </c>
    </row>
    <row r="48" spans="5:7" x14ac:dyDescent="0.25">
      <c r="E48" t="s">
        <v>29</v>
      </c>
      <c r="F48">
        <v>2016</v>
      </c>
      <c r="G48" t="str">
        <f t="shared" si="0"/>
        <v>Abril 2016</v>
      </c>
    </row>
    <row r="49" spans="5:7" x14ac:dyDescent="0.25">
      <c r="E49" t="s">
        <v>30</v>
      </c>
      <c r="F49">
        <v>2016</v>
      </c>
      <c r="G49" t="str">
        <f t="shared" si="0"/>
        <v>Mayo 2016</v>
      </c>
    </row>
    <row r="50" spans="5:7" x14ac:dyDescent="0.25">
      <c r="E50" t="s">
        <v>31</v>
      </c>
      <c r="F50">
        <v>2016</v>
      </c>
      <c r="G50" t="str">
        <f t="shared" si="0"/>
        <v>Junio 2016</v>
      </c>
    </row>
    <row r="51" spans="5:7" x14ac:dyDescent="0.25">
      <c r="E51" t="s">
        <v>32</v>
      </c>
      <c r="F51">
        <v>2016</v>
      </c>
      <c r="G51" t="str">
        <f t="shared" si="0"/>
        <v>Julio 2016</v>
      </c>
    </row>
    <row r="52" spans="5:7" x14ac:dyDescent="0.25">
      <c r="E52" t="s">
        <v>33</v>
      </c>
      <c r="F52">
        <v>2016</v>
      </c>
      <c r="G52" t="str">
        <f t="shared" si="0"/>
        <v>Agosto 2016</v>
      </c>
    </row>
    <row r="53" spans="5:7" x14ac:dyDescent="0.25">
      <c r="E53" t="s">
        <v>34</v>
      </c>
      <c r="F53">
        <v>2016</v>
      </c>
      <c r="G53" t="str">
        <f t="shared" si="0"/>
        <v>Septiembre 2016</v>
      </c>
    </row>
    <row r="54" spans="5:7" x14ac:dyDescent="0.25">
      <c r="E54" t="s">
        <v>35</v>
      </c>
      <c r="F54">
        <v>2016</v>
      </c>
      <c r="G54" t="str">
        <f t="shared" si="0"/>
        <v>Octubre 2016</v>
      </c>
    </row>
    <row r="55" spans="5:7" x14ac:dyDescent="0.25">
      <c r="E55" t="s">
        <v>36</v>
      </c>
      <c r="F55">
        <v>2016</v>
      </c>
      <c r="G55" t="str">
        <f t="shared" si="0"/>
        <v>Noviembre 2016</v>
      </c>
    </row>
    <row r="56" spans="5:7" x14ac:dyDescent="0.25">
      <c r="E56" t="s">
        <v>37</v>
      </c>
      <c r="F56">
        <v>2016</v>
      </c>
      <c r="G56" t="str">
        <f t="shared" si="0"/>
        <v>Diciembre 2016</v>
      </c>
    </row>
    <row r="57" spans="5:7" x14ac:dyDescent="0.25">
      <c r="E57" t="s">
        <v>26</v>
      </c>
      <c r="F57">
        <v>2017</v>
      </c>
      <c r="G57" t="str">
        <f t="shared" si="0"/>
        <v>Enero  2017</v>
      </c>
    </row>
    <row r="58" spans="5:7" x14ac:dyDescent="0.25">
      <c r="E58" t="s">
        <v>27</v>
      </c>
      <c r="F58">
        <v>2017</v>
      </c>
      <c r="G58" t="str">
        <f t="shared" si="0"/>
        <v>Febrero 2017</v>
      </c>
    </row>
    <row r="59" spans="5:7" x14ac:dyDescent="0.25">
      <c r="E59" t="s">
        <v>28</v>
      </c>
      <c r="F59">
        <v>2017</v>
      </c>
      <c r="G59" t="str">
        <f t="shared" si="0"/>
        <v>Marzo 2017</v>
      </c>
    </row>
    <row r="60" spans="5:7" x14ac:dyDescent="0.25">
      <c r="E60" t="s">
        <v>29</v>
      </c>
      <c r="F60">
        <v>2017</v>
      </c>
      <c r="G60" t="str">
        <f t="shared" si="0"/>
        <v>Abril 2017</v>
      </c>
    </row>
    <row r="61" spans="5:7" x14ac:dyDescent="0.25">
      <c r="E61" t="s">
        <v>30</v>
      </c>
      <c r="F61">
        <v>2017</v>
      </c>
      <c r="G61" t="str">
        <f t="shared" si="0"/>
        <v>Mayo 2017</v>
      </c>
    </row>
    <row r="62" spans="5:7" x14ac:dyDescent="0.25">
      <c r="E62" t="s">
        <v>31</v>
      </c>
      <c r="F62">
        <v>2017</v>
      </c>
      <c r="G62" t="str">
        <f t="shared" si="0"/>
        <v>Junio 2017</v>
      </c>
    </row>
    <row r="63" spans="5:7" x14ac:dyDescent="0.25">
      <c r="E63" t="s">
        <v>32</v>
      </c>
      <c r="F63">
        <v>2017</v>
      </c>
      <c r="G63" t="str">
        <f t="shared" si="0"/>
        <v>Julio 2017</v>
      </c>
    </row>
    <row r="64" spans="5:7" x14ac:dyDescent="0.25">
      <c r="E64" t="s">
        <v>33</v>
      </c>
      <c r="F64">
        <v>2017</v>
      </c>
      <c r="G64" t="str">
        <f t="shared" si="0"/>
        <v>Agosto 2017</v>
      </c>
    </row>
    <row r="65" spans="5:7" x14ac:dyDescent="0.25">
      <c r="E65" t="s">
        <v>34</v>
      </c>
      <c r="F65">
        <v>2017</v>
      </c>
      <c r="G65" t="str">
        <f t="shared" si="0"/>
        <v>Septiembre 2017</v>
      </c>
    </row>
    <row r="66" spans="5:7" x14ac:dyDescent="0.25">
      <c r="E66" t="s">
        <v>35</v>
      </c>
      <c r="F66">
        <v>2017</v>
      </c>
      <c r="G66" t="str">
        <f t="shared" si="0"/>
        <v>Octubre 2017</v>
      </c>
    </row>
    <row r="67" spans="5:7" x14ac:dyDescent="0.25">
      <c r="E67" t="s">
        <v>36</v>
      </c>
      <c r="F67">
        <v>2017</v>
      </c>
      <c r="G67" t="str">
        <f t="shared" si="0"/>
        <v>Noviembre 2017</v>
      </c>
    </row>
    <row r="68" spans="5:7" x14ac:dyDescent="0.25">
      <c r="E68" t="s">
        <v>37</v>
      </c>
      <c r="F68">
        <v>2017</v>
      </c>
      <c r="G68" t="str">
        <f t="shared" si="0"/>
        <v>Diciembre 2017</v>
      </c>
    </row>
    <row r="69" spans="5:7" x14ac:dyDescent="0.25">
      <c r="E69" t="s">
        <v>26</v>
      </c>
      <c r="F69">
        <v>2018</v>
      </c>
      <c r="G69" t="str">
        <f t="shared" si="0"/>
        <v>Enero  2018</v>
      </c>
    </row>
    <row r="70" spans="5:7" x14ac:dyDescent="0.25">
      <c r="E70" t="s">
        <v>27</v>
      </c>
      <c r="F70">
        <v>2018</v>
      </c>
      <c r="G70" t="str">
        <f t="shared" si="0"/>
        <v>Febrero 2018</v>
      </c>
    </row>
    <row r="71" spans="5:7" x14ac:dyDescent="0.25">
      <c r="E71" t="s">
        <v>28</v>
      </c>
      <c r="F71">
        <v>2018</v>
      </c>
      <c r="G71" t="str">
        <f t="shared" si="0"/>
        <v>Marzo 2018</v>
      </c>
    </row>
    <row r="72" spans="5:7" x14ac:dyDescent="0.25">
      <c r="E72" t="s">
        <v>29</v>
      </c>
      <c r="F72">
        <v>2018</v>
      </c>
      <c r="G72" t="str">
        <f t="shared" si="0"/>
        <v>Abril 2018</v>
      </c>
    </row>
    <row r="73" spans="5:7" x14ac:dyDescent="0.25">
      <c r="E73" t="s">
        <v>30</v>
      </c>
      <c r="F73">
        <v>2018</v>
      </c>
      <c r="G73" t="str">
        <f t="shared" si="0"/>
        <v>Mayo 2018</v>
      </c>
    </row>
    <row r="74" spans="5:7" x14ac:dyDescent="0.25">
      <c r="E74" t="s">
        <v>31</v>
      </c>
      <c r="F74">
        <v>2018</v>
      </c>
      <c r="G74" t="str">
        <f t="shared" si="0"/>
        <v>Junio 2018</v>
      </c>
    </row>
    <row r="75" spans="5:7" x14ac:dyDescent="0.25">
      <c r="E75" t="s">
        <v>32</v>
      </c>
      <c r="F75">
        <v>2018</v>
      </c>
      <c r="G75" t="str">
        <f t="shared" si="0"/>
        <v>Julio 2018</v>
      </c>
    </row>
    <row r="76" spans="5:7" x14ac:dyDescent="0.25">
      <c r="E76" t="s">
        <v>33</v>
      </c>
      <c r="F76">
        <v>2018</v>
      </c>
      <c r="G76" t="str">
        <f t="shared" si="0"/>
        <v>Agosto 2018</v>
      </c>
    </row>
    <row r="77" spans="5:7" x14ac:dyDescent="0.25">
      <c r="E77" t="s">
        <v>34</v>
      </c>
      <c r="F77">
        <v>2018</v>
      </c>
      <c r="G77" t="str">
        <f t="shared" si="0"/>
        <v>Septiembre 2018</v>
      </c>
    </row>
    <row r="78" spans="5:7" x14ac:dyDescent="0.25">
      <c r="E78" t="s">
        <v>35</v>
      </c>
      <c r="F78">
        <v>2018</v>
      </c>
      <c r="G78" t="str">
        <f t="shared" si="0"/>
        <v>Octubre 2018</v>
      </c>
    </row>
    <row r="79" spans="5:7" x14ac:dyDescent="0.25">
      <c r="E79" t="s">
        <v>36</v>
      </c>
      <c r="F79">
        <v>2018</v>
      </c>
      <c r="G79" t="str">
        <f t="shared" si="0"/>
        <v>Noviembre 2018</v>
      </c>
    </row>
    <row r="80" spans="5:7" x14ac:dyDescent="0.25">
      <c r="E80" t="s">
        <v>37</v>
      </c>
      <c r="F80">
        <v>2018</v>
      </c>
      <c r="G80" t="str">
        <f t="shared" si="0"/>
        <v>Diciembre 2018</v>
      </c>
    </row>
    <row r="81" spans="5:7" x14ac:dyDescent="0.25">
      <c r="E81" t="s">
        <v>26</v>
      </c>
      <c r="F81">
        <v>2019</v>
      </c>
      <c r="G81" t="str">
        <f t="shared" si="0"/>
        <v>Enero  2019</v>
      </c>
    </row>
    <row r="82" spans="5:7" x14ac:dyDescent="0.25">
      <c r="E82" t="s">
        <v>27</v>
      </c>
      <c r="F82">
        <v>2019</v>
      </c>
      <c r="G82" t="str">
        <f t="shared" si="0"/>
        <v>Febrero 2019</v>
      </c>
    </row>
    <row r="83" spans="5:7" x14ac:dyDescent="0.25">
      <c r="E83" t="s">
        <v>28</v>
      </c>
      <c r="F83">
        <v>2019</v>
      </c>
      <c r="G83" t="str">
        <f t="shared" si="0"/>
        <v>Marzo 2019</v>
      </c>
    </row>
    <row r="84" spans="5:7" x14ac:dyDescent="0.25">
      <c r="E84" t="s">
        <v>29</v>
      </c>
      <c r="F84">
        <v>2019</v>
      </c>
      <c r="G84" t="str">
        <f t="shared" si="0"/>
        <v>Abril 2019</v>
      </c>
    </row>
    <row r="85" spans="5:7" x14ac:dyDescent="0.25">
      <c r="E85" t="s">
        <v>30</v>
      </c>
      <c r="F85">
        <v>2019</v>
      </c>
      <c r="G85" t="str">
        <f t="shared" si="0"/>
        <v>Mayo 2019</v>
      </c>
    </row>
    <row r="86" spans="5:7" x14ac:dyDescent="0.25">
      <c r="E86" t="s">
        <v>31</v>
      </c>
      <c r="F86">
        <v>2019</v>
      </c>
      <c r="G86" t="str">
        <f t="shared" ref="G86:G104" si="2">E86&amp;" "&amp;F86</f>
        <v>Junio 2019</v>
      </c>
    </row>
    <row r="87" spans="5:7" x14ac:dyDescent="0.25">
      <c r="E87" t="s">
        <v>32</v>
      </c>
      <c r="F87">
        <v>2019</v>
      </c>
      <c r="G87" t="str">
        <f t="shared" si="2"/>
        <v>Julio 2019</v>
      </c>
    </row>
    <row r="88" spans="5:7" x14ac:dyDescent="0.25">
      <c r="E88" t="s">
        <v>33</v>
      </c>
      <c r="F88">
        <v>2019</v>
      </c>
      <c r="G88" t="str">
        <f t="shared" si="2"/>
        <v>Agosto 2019</v>
      </c>
    </row>
    <row r="89" spans="5:7" x14ac:dyDescent="0.25">
      <c r="E89" t="s">
        <v>34</v>
      </c>
      <c r="F89">
        <v>2019</v>
      </c>
      <c r="G89" t="str">
        <f t="shared" si="2"/>
        <v>Septiembre 2019</v>
      </c>
    </row>
    <row r="90" spans="5:7" x14ac:dyDescent="0.25">
      <c r="E90" t="s">
        <v>35</v>
      </c>
      <c r="F90">
        <v>2019</v>
      </c>
      <c r="G90" t="str">
        <f t="shared" si="2"/>
        <v>Octubre 2019</v>
      </c>
    </row>
    <row r="91" spans="5:7" x14ac:dyDescent="0.25">
      <c r="E91" t="s">
        <v>36</v>
      </c>
      <c r="F91">
        <v>2019</v>
      </c>
      <c r="G91" t="str">
        <f t="shared" si="2"/>
        <v>Noviembre 2019</v>
      </c>
    </row>
    <row r="92" spans="5:7" x14ac:dyDescent="0.25">
      <c r="E92" t="s">
        <v>37</v>
      </c>
      <c r="F92">
        <v>2019</v>
      </c>
      <c r="G92" t="str">
        <f t="shared" si="2"/>
        <v>Diciembre 2019</v>
      </c>
    </row>
    <row r="93" spans="5:7" x14ac:dyDescent="0.25">
      <c r="E93" t="s">
        <v>26</v>
      </c>
      <c r="F93">
        <v>2020</v>
      </c>
      <c r="G93" t="str">
        <f t="shared" si="2"/>
        <v>Enero  2020</v>
      </c>
    </row>
    <row r="94" spans="5:7" x14ac:dyDescent="0.25">
      <c r="E94" t="s">
        <v>27</v>
      </c>
      <c r="F94">
        <v>2020</v>
      </c>
      <c r="G94" t="str">
        <f t="shared" si="2"/>
        <v>Febrero 2020</v>
      </c>
    </row>
    <row r="95" spans="5:7" x14ac:dyDescent="0.25">
      <c r="E95" t="s">
        <v>28</v>
      </c>
      <c r="F95">
        <v>2020</v>
      </c>
      <c r="G95" t="str">
        <f t="shared" si="2"/>
        <v>Marzo 2020</v>
      </c>
    </row>
    <row r="96" spans="5:7" x14ac:dyDescent="0.25">
      <c r="E96" t="s">
        <v>29</v>
      </c>
      <c r="F96">
        <v>2020</v>
      </c>
      <c r="G96" t="str">
        <f t="shared" si="2"/>
        <v>Abril 2020</v>
      </c>
    </row>
    <row r="97" spans="5:11" x14ac:dyDescent="0.25">
      <c r="E97" t="s">
        <v>30</v>
      </c>
      <c r="F97">
        <v>2020</v>
      </c>
      <c r="G97" t="str">
        <f t="shared" si="2"/>
        <v>Mayo 2020</v>
      </c>
    </row>
    <row r="98" spans="5:11" x14ac:dyDescent="0.25">
      <c r="E98" t="s">
        <v>31</v>
      </c>
      <c r="F98">
        <v>2020</v>
      </c>
      <c r="G98" t="str">
        <f t="shared" si="2"/>
        <v>Junio 2020</v>
      </c>
    </row>
    <row r="99" spans="5:11" x14ac:dyDescent="0.25">
      <c r="E99" t="s">
        <v>32</v>
      </c>
      <c r="F99">
        <v>2020</v>
      </c>
      <c r="G99" t="str">
        <f t="shared" si="2"/>
        <v>Julio 2020</v>
      </c>
    </row>
    <row r="100" spans="5:11" x14ac:dyDescent="0.25">
      <c r="E100" t="s">
        <v>33</v>
      </c>
      <c r="F100">
        <v>2020</v>
      </c>
      <c r="G100" t="str">
        <f t="shared" si="2"/>
        <v>Agosto 2020</v>
      </c>
    </row>
    <row r="101" spans="5:11" x14ac:dyDescent="0.25">
      <c r="E101" t="s">
        <v>34</v>
      </c>
      <c r="F101">
        <v>2020</v>
      </c>
      <c r="G101" t="str">
        <f t="shared" si="2"/>
        <v>Septiembre 2020</v>
      </c>
    </row>
    <row r="102" spans="5:11" x14ac:dyDescent="0.25">
      <c r="E102" t="s">
        <v>35</v>
      </c>
      <c r="F102">
        <v>2020</v>
      </c>
      <c r="G102" t="str">
        <f t="shared" si="2"/>
        <v>Octubre 2020</v>
      </c>
    </row>
    <row r="103" spans="5:11" x14ac:dyDescent="0.25">
      <c r="E103" t="s">
        <v>36</v>
      </c>
      <c r="F103">
        <v>2020</v>
      </c>
      <c r="G103" t="str">
        <f t="shared" si="2"/>
        <v>Noviembre 2020</v>
      </c>
    </row>
    <row r="104" spans="5:11" x14ac:dyDescent="0.25">
      <c r="E104" t="s">
        <v>37</v>
      </c>
      <c r="F104">
        <v>2020</v>
      </c>
      <c r="G104" t="str">
        <f t="shared" si="2"/>
        <v>Diciembre 2020</v>
      </c>
    </row>
    <row r="105" spans="5:11" ht="30" x14ac:dyDescent="0.25">
      <c r="J105" s="126" t="s">
        <v>338</v>
      </c>
      <c r="K105" s="126" t="s">
        <v>339</v>
      </c>
    </row>
    <row r="106" spans="5:11" x14ac:dyDescent="0.25">
      <c r="J106" s="81" t="s">
        <v>6</v>
      </c>
      <c r="K106" s="81" t="s">
        <v>335</v>
      </c>
    </row>
    <row r="107" spans="5:11" x14ac:dyDescent="0.25">
      <c r="J107" s="81" t="s">
        <v>4</v>
      </c>
      <c r="K107" s="81" t="s">
        <v>336</v>
      </c>
    </row>
    <row r="108" spans="5:11" ht="15.75" customHeight="1" x14ac:dyDescent="0.25">
      <c r="J108" s="81" t="s">
        <v>5</v>
      </c>
      <c r="K108" s="81" t="s">
        <v>337</v>
      </c>
    </row>
    <row r="109" spans="5:11" x14ac:dyDescent="0.25">
      <c r="J109" s="81" t="s">
        <v>10</v>
      </c>
      <c r="K109" s="81" t="s">
        <v>337</v>
      </c>
    </row>
    <row r="110" spans="5:11" x14ac:dyDescent="0.25">
      <c r="J110" s="81" t="s">
        <v>334</v>
      </c>
      <c r="K110" s="81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3:O12"/>
  <sheetViews>
    <sheetView zoomScale="89" zoomScaleNormal="89" workbookViewId="0">
      <selection activeCell="K7" sqref="K7"/>
    </sheetView>
  </sheetViews>
  <sheetFormatPr defaultRowHeight="15" x14ac:dyDescent="0.25"/>
  <cols>
    <col min="1" max="1" width="12.7109375" style="42" customWidth="1"/>
    <col min="2" max="2" width="23.5703125" style="73" customWidth="1"/>
    <col min="3" max="3" width="8.140625" customWidth="1"/>
    <col min="4" max="4" width="10.28515625" customWidth="1"/>
    <col min="13" max="13" width="11.28515625" customWidth="1"/>
    <col min="14" max="14" width="10.28515625" customWidth="1"/>
  </cols>
  <sheetData>
    <row r="3" spans="1:15" s="88" customFormat="1" ht="30" x14ac:dyDescent="0.25">
      <c r="A3" s="87" t="s">
        <v>198</v>
      </c>
      <c r="B3" s="87" t="s">
        <v>197</v>
      </c>
      <c r="C3" s="87" t="s">
        <v>189</v>
      </c>
      <c r="D3" s="87" t="s">
        <v>166</v>
      </c>
      <c r="E3" s="87" t="s">
        <v>167</v>
      </c>
      <c r="F3" s="87" t="s">
        <v>168</v>
      </c>
      <c r="G3" s="87" t="s">
        <v>169</v>
      </c>
      <c r="H3" s="87" t="s">
        <v>170</v>
      </c>
      <c r="I3" s="87" t="s">
        <v>190</v>
      </c>
      <c r="J3" s="87" t="s">
        <v>191</v>
      </c>
      <c r="K3" s="87" t="s">
        <v>192</v>
      </c>
      <c r="L3" s="87" t="s">
        <v>193</v>
      </c>
      <c r="M3" s="87" t="s">
        <v>194</v>
      </c>
      <c r="N3" s="87" t="s">
        <v>195</v>
      </c>
    </row>
    <row r="4" spans="1:15" ht="15" customHeight="1" x14ac:dyDescent="0.25">
      <c r="A4" s="138" t="s">
        <v>196</v>
      </c>
      <c r="B4" s="80" t="s">
        <v>186</v>
      </c>
      <c r="C4" s="81" t="str">
        <f>IFERROR(GETPIVOTDATA("Tiempo estipulado",PIVOT!$A$4,"Tipo de Solicitud","Página Web","MES",C3),"")</f>
        <v/>
      </c>
      <c r="D4" s="81">
        <f>IFERROR(GETPIVOTDATA("Tiempo estipulado",PIVOT!$A$4,"Tipo de Solicitud","Página Web","MES",D3),"")</f>
        <v>2</v>
      </c>
      <c r="E4" s="81">
        <f>IFERROR(GETPIVOTDATA("Tiempo estipulado",PIVOT!$A$4,"Tipo de Solicitud","Página Web","MES",E3),"")</f>
        <v>4</v>
      </c>
      <c r="F4" s="81" t="str">
        <f>IFERROR(GETPIVOTDATA("Tiempo estipulado",PIVOT!$A$4,"Tipo de Solicitud","Página Web","MES",F3),"")</f>
        <v/>
      </c>
      <c r="G4" s="81" t="str">
        <f>IFERROR(GETPIVOTDATA("Tiempo estipulado",PIVOT!$A$4,"Tipo de Solicitud","Página Web","MES",G3),"")</f>
        <v/>
      </c>
      <c r="H4" s="81">
        <f>IFERROR(GETPIVOTDATA("Tiempo estipulado",PIVOT!$A$4,"Tipo de Solicitud","Página Web","MES",H3),"")</f>
        <v>2</v>
      </c>
      <c r="I4" s="81" t="str">
        <f>IFERROR(GETPIVOTDATA("Tiempo estipulado",PIVOT!$A$4,"Tipo de Solicitud","Página Web","MES",I3),"")</f>
        <v/>
      </c>
      <c r="J4" s="81">
        <f>IFERROR(GETPIVOTDATA("Tiempo estipulado",PIVOT!$A$4,"Tipo de Solicitud","Página Web","MES",J3),"")</f>
        <v>2</v>
      </c>
      <c r="K4" s="81">
        <f>IFERROR(GETPIVOTDATA("Tiempo estipulado",PIVOT!$A$4,"Tipo de Solicitud","Página Web","MES",K3),"")</f>
        <v>3</v>
      </c>
      <c r="L4" s="81">
        <f>IFERROR(GETPIVOTDATA("Tiempo estipulado",PIVOT!$A$4,"Tipo de Solicitud","Página Web","MES",L3),"")</f>
        <v>6</v>
      </c>
      <c r="M4" s="81">
        <f>IFERROR(GETPIVOTDATA("Tiempo estipulado",PIVOT!$A$4,"Tipo de Solicitud","Página Web","MES",M3),"")</f>
        <v>2</v>
      </c>
      <c r="N4" s="81" t="str">
        <f>IFERROR(GETPIVOTDATA("Tiempo estipulado",PIVOT!$A$4,"Tipo de Solicitud","Página Web","MES",N3),"")</f>
        <v/>
      </c>
    </row>
    <row r="5" spans="1:15" x14ac:dyDescent="0.25">
      <c r="A5" s="138"/>
      <c r="B5" s="80" t="s">
        <v>212</v>
      </c>
      <c r="C5" s="81" t="str">
        <f>IFERROR(GETPIVOTDATA("Tiempo estipulado",PIVOT!$A$4,"Tipo de Solicitud","Página Web","MES",C3,"Cumplimiento","A TIEMPO"),"")</f>
        <v/>
      </c>
      <c r="D5" s="81">
        <f>IFERROR(GETPIVOTDATA("Tiempo estipulado",PIVOT!$A$4,"Tipo de Solicitud","Página Web","MES",D3,"Cumplimiento","A TIEMPO"),"")</f>
        <v>2</v>
      </c>
      <c r="E5" s="81">
        <f>IFERROR(GETPIVOTDATA("Tiempo estipulado",PIVOT!$A$4,"Tipo de Solicitud","Página Web","MES",E3,"Cumplimiento","A TIEMPO"),"")</f>
        <v>3</v>
      </c>
      <c r="F5" s="81" t="str">
        <f>IFERROR(GETPIVOTDATA("Tiempo estipulado",PIVOT!$A$4,"Tipo de Solicitud","Página Web","MES",F3,"Cumplimiento","A TIEMPO"),"")</f>
        <v/>
      </c>
      <c r="G5" s="81" t="str">
        <f>IFERROR(GETPIVOTDATA("Tiempo estipulado",PIVOT!$A$4,"Tipo de Solicitud","Página Web","MES",G3,"Cumplimiento","A TIEMPO"),"")</f>
        <v/>
      </c>
      <c r="H5" s="81">
        <f>IFERROR(GETPIVOTDATA("Tiempo estipulado",PIVOT!$A$4,"Tipo de Solicitud","Página Web","MES",H3,"Cumplimiento","A TIEMPO"),"")</f>
        <v>2</v>
      </c>
      <c r="I5" s="81" t="str">
        <f>IFERROR(GETPIVOTDATA("Tiempo estipulado",PIVOT!$A$4,"Tipo de Solicitud","Página Web","MES",I3,"Cumplimiento","A TIEMPO"),"")</f>
        <v/>
      </c>
      <c r="J5" s="81">
        <f>IFERROR(GETPIVOTDATA("Tiempo estipulado",PIVOT!$A$4,"Tipo de Solicitud","Página Web","MES",J3,"Cumplimiento","A TIEMPO"),"")</f>
        <v>2</v>
      </c>
      <c r="K5" s="81">
        <f>IFERROR(GETPIVOTDATA("Tiempo estipulado",PIVOT!$A$4,"Tipo de Solicitud","Página Web","MES",K3,"Cumplimiento","A TIEMPO"),"")</f>
        <v>3</v>
      </c>
      <c r="L5" s="81">
        <f>IFERROR(GETPIVOTDATA("Tiempo estipulado",PIVOT!$A$4,"Tipo de Solicitud","Página Web","MES",L3,"Cumplimiento","A TIEMPO"),"")</f>
        <v>6</v>
      </c>
      <c r="M5" s="81">
        <f>IFERROR(GETPIVOTDATA("Tiempo estipulado",PIVOT!$A$4,"Tipo de Solicitud","Página Web","MES",M3,"Cumplimiento","A TIEMPO"),"")</f>
        <v>2</v>
      </c>
      <c r="N5" s="81" t="str">
        <f>IFERROR(GETPIVOTDATA("Tiempo estipulado",PIVOT!$A$4,"Tipo de Solicitud","Página Web","MES",N3,"Cumplimiento","A TIEMPO"),"")</f>
        <v/>
      </c>
    </row>
    <row r="6" spans="1:15" ht="31.5" x14ac:dyDescent="0.25">
      <c r="A6" s="138"/>
      <c r="B6" s="82" t="s">
        <v>187</v>
      </c>
      <c r="C6" s="83" t="str">
        <f>+IFERROR(C5/C4,"")</f>
        <v/>
      </c>
      <c r="D6" s="83">
        <f>+IFERROR(D5/D4,"")</f>
        <v>1</v>
      </c>
      <c r="E6" s="83">
        <f>+IFERROR(E5/E4,"")</f>
        <v>0.75</v>
      </c>
      <c r="F6" s="83" t="str">
        <f t="shared" ref="F6:N6" si="0">+IFERROR(F5/F4,"")</f>
        <v/>
      </c>
      <c r="G6" s="83" t="str">
        <f t="shared" si="0"/>
        <v/>
      </c>
      <c r="H6" s="83">
        <f t="shared" si="0"/>
        <v>1</v>
      </c>
      <c r="I6" s="83" t="str">
        <f t="shared" si="0"/>
        <v/>
      </c>
      <c r="J6" s="83">
        <f t="shared" si="0"/>
        <v>1</v>
      </c>
      <c r="K6" s="83">
        <f t="shared" si="0"/>
        <v>1</v>
      </c>
      <c r="L6" s="83">
        <f t="shared" si="0"/>
        <v>1</v>
      </c>
      <c r="M6" s="83">
        <f t="shared" si="0"/>
        <v>1</v>
      </c>
      <c r="N6" s="83" t="str">
        <f t="shared" si="0"/>
        <v/>
      </c>
      <c r="O6" s="74"/>
    </row>
    <row r="7" spans="1:15" ht="15" customHeight="1" x14ac:dyDescent="0.25">
      <c r="A7" s="138" t="s">
        <v>4</v>
      </c>
      <c r="B7" s="80" t="s">
        <v>186</v>
      </c>
      <c r="C7" s="81" t="str">
        <f>IFERROR(GETPIVOTDATA("Tiempo estipulado",PIVOT!$A$4,"Tipo de Solicitud","Base de Datos","MES",C3),"")</f>
        <v/>
      </c>
      <c r="D7" s="81">
        <f>IFERROR(GETPIVOTDATA("Tiempo estipulado",PIVOT!$A$4,"Tipo de Solicitud","Base de Datos","MES",D3),"")</f>
        <v>2</v>
      </c>
      <c r="E7" s="81">
        <f>IFERROR(GETPIVOTDATA("Tiempo estipulado",PIVOT!$A$4,"Tipo de Solicitud","Base de Datos","MES",E3),"")</f>
        <v>3</v>
      </c>
      <c r="F7" s="81">
        <f>IFERROR(GETPIVOTDATA("Tiempo estipulado",PIVOT!$A$4,"Tipo de Solicitud","Base de Datos","MES",F3),"")</f>
        <v>3</v>
      </c>
      <c r="G7" s="81">
        <f>IFERROR(GETPIVOTDATA("Tiempo estipulado",PIVOT!$A$4,"Tipo de Solicitud","Base de Datos","MES",G3),"")</f>
        <v>1</v>
      </c>
      <c r="H7" s="81" t="str">
        <f>IFERROR(GETPIVOTDATA("Tiempo estipulado",PIVOT!$A$4,"Tipo de Solicitud","Base de Datos","MES",H3),"")</f>
        <v/>
      </c>
      <c r="I7" s="81" t="str">
        <f>IFERROR(GETPIVOTDATA("Tiempo estipulado",PIVOT!$A$4,"Tipo de Solicitud","Base de Datos","MES",I3),"")</f>
        <v/>
      </c>
      <c r="J7" s="81" t="str">
        <f>IFERROR(GETPIVOTDATA("Tiempo estipulado",PIVOT!$A$4,"Tipo de Solicitud","Base de Datos","MES",J3),"")</f>
        <v/>
      </c>
      <c r="K7" s="81" t="str">
        <f>IFERROR(GETPIVOTDATA("Tiempo estipulado",PIVOT!$A$4,"Tipo de Solicitud","Base de Datos","MES",K3),"")</f>
        <v/>
      </c>
      <c r="L7" s="81">
        <f>IFERROR(GETPIVOTDATA("Tiempo estipulado",PIVOT!$A$4,"Tipo de Solicitud","Base de Datos","MES",L3),"")</f>
        <v>2</v>
      </c>
      <c r="M7" s="81">
        <f>IFERROR(GETPIVOTDATA("Tiempo estipulado",PIVOT!$A$4,"Tipo de Solicitud","Base de Datos","MES",M3),"")</f>
        <v>1</v>
      </c>
      <c r="N7" s="81" t="str">
        <f>IFERROR(GETPIVOTDATA("Tiempo estipulado",PIVOT!$A$4,"Tipo de Solicitud","Base de Datos","MES",N3),"")</f>
        <v/>
      </c>
    </row>
    <row r="8" spans="1:15" ht="30" x14ac:dyDescent="0.25">
      <c r="A8" s="138"/>
      <c r="B8" s="80" t="s">
        <v>188</v>
      </c>
      <c r="C8" s="81" t="str">
        <f>IFERROR(GETPIVOTDATA("Tiempo estipulado",PIVOT!$A$4,"Tipo de Solicitud","Base de Datos","MES",C3,"Cumplimiento","A TIEMPO"),"")</f>
        <v/>
      </c>
      <c r="D8" s="81">
        <f>IFERROR(GETPIVOTDATA("Tiempo estipulado",PIVOT!$A$4,"Tipo de Solicitud","Base de Datos","MES",D3,"Cumplimiento","A TIEMPO"),"")</f>
        <v>2</v>
      </c>
      <c r="E8" s="81">
        <f>IFERROR(GETPIVOTDATA("Tiempo estipulado",PIVOT!$A$4,"Tipo de Solicitud","Base de Datos","MES",E3,"Cumplimiento","A TIEMPO"),"")</f>
        <v>3</v>
      </c>
      <c r="F8" s="81">
        <f>IFERROR(GETPIVOTDATA("Tiempo estipulado",PIVOT!$A$4,"Tipo de Solicitud","Base de Datos","MES",F3,"Cumplimiento","A TIEMPO"),"")</f>
        <v>3</v>
      </c>
      <c r="G8" s="81">
        <f>IFERROR(GETPIVOTDATA("Tiempo estipulado",PIVOT!$A$4,"Tipo de Solicitud","Base de Datos","MES",G3,"Cumplimiento","A TIEMPO"),"")</f>
        <v>1</v>
      </c>
      <c r="H8" s="81" t="str">
        <f>IFERROR(GETPIVOTDATA("Tiempo estipulado",PIVOT!$A$4,"Tipo de Solicitud","Base de Datos","MES",H3,"Cumplimiento","A TIEMPO"),"")</f>
        <v/>
      </c>
      <c r="I8" s="81" t="str">
        <f>IFERROR(GETPIVOTDATA("Tiempo estipulado",PIVOT!$A$4,"Tipo de Solicitud","Base de Datos","MES",I3,"Cumplimiento","A TIEMPO"),"")</f>
        <v/>
      </c>
      <c r="J8" s="81" t="str">
        <f>IFERROR(GETPIVOTDATA("Tiempo estipulado",PIVOT!$A$4,"Tipo de Solicitud","Base de Datos","MES",J3,"Cumplimiento","A TIEMPO"),"")</f>
        <v/>
      </c>
      <c r="K8" s="81" t="str">
        <f>IFERROR(GETPIVOTDATA("Tiempo estipulado",PIVOT!$A$4,"Tipo de Solicitud","Base de Datos","MES",K3,"Cumplimiento","A TIEMPO"),"")</f>
        <v/>
      </c>
      <c r="L8" s="81">
        <f>IFERROR(GETPIVOTDATA("Tiempo estipulado",PIVOT!$A$4,"Tipo de Solicitud","Base de Datos","MES",L3,"Cumplimiento","A TIEMPO"),"")</f>
        <v>2</v>
      </c>
      <c r="M8" s="81">
        <f>IFERROR(GETPIVOTDATA("Tiempo estipulado",PIVOT!$A$4,"Tipo de Solicitud","Base de Datos","MES",M3,"Cumplimiento","A TIEMPO"),"")</f>
        <v>1</v>
      </c>
      <c r="N8" s="81" t="str">
        <f>IFERROR(GETPIVOTDATA("Tiempo estipulado",PIVOT!$A$4,"Tipo de Solicitud","Base de Datos","MES",N3,"Cumplimiento","A TIEMPO"),"")</f>
        <v/>
      </c>
    </row>
    <row r="9" spans="1:15" ht="31.5" x14ac:dyDescent="0.25">
      <c r="A9" s="138"/>
      <c r="B9" s="82" t="s">
        <v>187</v>
      </c>
      <c r="C9" s="83" t="str">
        <f>+IFERROR(C8/C7,"")</f>
        <v/>
      </c>
      <c r="D9" s="83">
        <f>+IFERROR(D8/D7,"")</f>
        <v>1</v>
      </c>
      <c r="E9" s="83">
        <f>+IFERROR(E8/E7,"")</f>
        <v>1</v>
      </c>
      <c r="F9" s="83">
        <f t="shared" ref="F9:N9" si="1">+IFERROR(F8/F7,"")</f>
        <v>1</v>
      </c>
      <c r="G9" s="83">
        <f t="shared" si="1"/>
        <v>1</v>
      </c>
      <c r="H9" s="83" t="str">
        <f t="shared" si="1"/>
        <v/>
      </c>
      <c r="I9" s="83" t="str">
        <f t="shared" si="1"/>
        <v/>
      </c>
      <c r="J9" s="83" t="str">
        <f t="shared" si="1"/>
        <v/>
      </c>
      <c r="K9" s="83" t="str">
        <f t="shared" si="1"/>
        <v/>
      </c>
      <c r="L9" s="83">
        <f t="shared" si="1"/>
        <v>1</v>
      </c>
      <c r="M9" s="83">
        <f t="shared" si="1"/>
        <v>1</v>
      </c>
      <c r="N9" s="83" t="str">
        <f t="shared" si="1"/>
        <v/>
      </c>
    </row>
    <row r="10" spans="1:15" ht="15" customHeight="1" x14ac:dyDescent="0.25">
      <c r="A10" s="138" t="s">
        <v>5</v>
      </c>
      <c r="B10" s="80" t="s">
        <v>186</v>
      </c>
      <c r="C10" s="81" t="str">
        <f>IFERROR(GETPIVOTDATA("Tiempo estipulado",PIVOT!$A$4,"Tipo de Solicitud","Recursos Humanos","MES",C3),"")</f>
        <v/>
      </c>
      <c r="D10" s="81" t="str">
        <f>IFERROR(GETPIVOTDATA("Tiempo estipulado",PIVOT!$A$4,"Tipo de Solicitud","Recursos Humanos","MES",D3),"")</f>
        <v/>
      </c>
      <c r="E10" s="81" t="str">
        <f>IFERROR(GETPIVOTDATA("Tiempo estipulado",PIVOT!$A$4,"Tipo de Solicitud","Recursos Humanos","MES",E3),"")</f>
        <v/>
      </c>
      <c r="F10" s="81">
        <f>IFERROR(GETPIVOTDATA("Tiempo estipulado",PIVOT!$A$4,"Tipo de Solicitud","Recursos Humanos","MES",F3),"")</f>
        <v>5</v>
      </c>
      <c r="G10" s="81">
        <f>IFERROR(GETPIVOTDATA("Tiempo estipulado",PIVOT!$A$4,"Tipo de Solicitud","Recursos Humanos","MES",G3),"")</f>
        <v>1</v>
      </c>
      <c r="H10" s="81">
        <f>IFERROR(GETPIVOTDATA("Tiempo estipulado",PIVOT!$A$4,"Tipo de Solicitud","Recursos Humanos","MES",H3),"")</f>
        <v>1</v>
      </c>
      <c r="I10" s="81">
        <f>IFERROR(GETPIVOTDATA("Tiempo estipulado",PIVOT!$A$4,"Tipo de Solicitud","Recursos Humanos","MES",I3),"")</f>
        <v>2</v>
      </c>
      <c r="J10" s="81">
        <f>IFERROR(GETPIVOTDATA("Tiempo estipulado",PIVOT!$A$4,"Tipo de Solicitud","Recursos Humanos","MES",J3),"")</f>
        <v>1</v>
      </c>
      <c r="K10" s="81">
        <f>IFERROR(GETPIVOTDATA("Tiempo estipulado",PIVOT!$A$4,"Tipo de Solicitud","Recursos Humanos","MES",K3),"")</f>
        <v>2</v>
      </c>
      <c r="L10" s="81">
        <f>IFERROR(GETPIVOTDATA("Tiempo estipulado",PIVOT!$A$4,"Tipo de Solicitud","Recursos Humanos","MES",L3),"")</f>
        <v>2</v>
      </c>
      <c r="M10" s="81" t="str">
        <f>IFERROR(GETPIVOTDATA("Tiempo estipulado",PIVOT!$A$4,"Tipo de Solicitud","Recursos Humanos","MES",M3),"")</f>
        <v/>
      </c>
      <c r="N10" s="81" t="str">
        <f>IFERROR(GETPIVOTDATA("Tiempo estipulado",PIVOT!$A$4,"Tipo de Solicitud","Recursos Humanos","MES",N3),"")</f>
        <v/>
      </c>
    </row>
    <row r="11" spans="1:15" x14ac:dyDescent="0.25">
      <c r="A11" s="138"/>
      <c r="B11" s="80" t="s">
        <v>213</v>
      </c>
      <c r="C11" s="81" t="str">
        <f>IFERROR(+GETPIVOTDATA("Tiempo estipulado",PIVOT!$A$4,"Tipo de Solicitud","Recursos Humanos","MES",C3,"Cumplimiento","A TIEMPO"),"")</f>
        <v/>
      </c>
      <c r="D11" s="81" t="str">
        <f>IFERROR(+GETPIVOTDATA("Tiempo estipulado",PIVOT!$A$4,"Tipo de Solicitud","Recursos Humanos","MES",D3,"Cumplimiento","A TIEMPO"),"")</f>
        <v/>
      </c>
      <c r="E11" s="81" t="str">
        <f>IFERROR(+GETPIVOTDATA("Tiempo estipulado",PIVOT!$A$4,"Tipo de Solicitud","Recursos Humanos","MES",E3,"Cumplimiento","A TIEMPO"),"")</f>
        <v/>
      </c>
      <c r="F11" s="81">
        <f>IFERROR(+GETPIVOTDATA("Tiempo estipulado",PIVOT!$A$4,"Tipo de Solicitud","Recursos Humanos","MES",F3,"Cumplimiento","A TIEMPO"),"")</f>
        <v>4</v>
      </c>
      <c r="G11" s="81">
        <f>IFERROR(+GETPIVOTDATA("Tiempo estipulado",PIVOT!$A$4,"Tipo de Solicitud","Recursos Humanos","MES",G3,"Cumplimiento","A TIEMPO"),"")</f>
        <v>1</v>
      </c>
      <c r="H11" s="81">
        <f>IFERROR(+GETPIVOTDATA("Tiempo estipulado",PIVOT!$A$4,"Tipo de Solicitud","Recursos Humanos","MES",H3,"Cumplimiento","A TIEMPO"),"")</f>
        <v>1</v>
      </c>
      <c r="I11" s="81">
        <f>IFERROR(+GETPIVOTDATA("Tiempo estipulado",PIVOT!$A$4,"Tipo de Solicitud","Recursos Humanos","MES",I3,"Cumplimiento","A TIEMPO"),"")</f>
        <v>2</v>
      </c>
      <c r="J11" s="81">
        <f>IFERROR(+GETPIVOTDATA("Tiempo estipulado",PIVOT!$A$4,"Tipo de Solicitud","Recursos Humanos","MES",J3,"Cumplimiento","A TIEMPO"),"")</f>
        <v>1</v>
      </c>
      <c r="K11" s="81">
        <f>IFERROR(+GETPIVOTDATA("Tiempo estipulado",PIVOT!$A$4,"Tipo de Solicitud","Recursos Humanos","MES",K3,"Cumplimiento","A TIEMPO"),"")</f>
        <v>2</v>
      </c>
      <c r="L11" s="81">
        <f>IFERROR(+GETPIVOTDATA("Tiempo estipulado",PIVOT!$A$4,"Tipo de Solicitud","Recursos Humanos","MES",L3,"Cumplimiento","A TIEMPO"),"")</f>
        <v>2</v>
      </c>
      <c r="M11" s="81" t="str">
        <f>IFERROR(+GETPIVOTDATA("Tiempo estipulado",PIVOT!$A$4,"Tipo de Solicitud","Recursos Humanos","MES",M3,"Cumplimiento","A TIEMPO"),"")</f>
        <v/>
      </c>
      <c r="N11" s="81" t="str">
        <f>IFERROR(+GETPIVOTDATA("Tiempo estipulado",PIVOT!$A$4,"Tipo de Solicitud","Recursos Humanos","MES",N3,"Cumplimiento","A TIEMPO"),"")</f>
        <v/>
      </c>
    </row>
    <row r="12" spans="1:15" ht="31.5" x14ac:dyDescent="0.25">
      <c r="A12" s="138"/>
      <c r="B12" s="84" t="s">
        <v>187</v>
      </c>
      <c r="C12" s="85" t="str">
        <f>+IFERROR(C11/C10,"")</f>
        <v/>
      </c>
      <c r="D12" s="85" t="str">
        <f>+IFERROR(D11/D10,"")</f>
        <v/>
      </c>
      <c r="E12" s="85" t="str">
        <f>+IFERROR(E11/E10,"")</f>
        <v/>
      </c>
      <c r="F12" s="85">
        <f t="shared" ref="F12:N12" si="2">+IFERROR(F11/F10,"")</f>
        <v>0.8</v>
      </c>
      <c r="G12" s="85">
        <f t="shared" si="2"/>
        <v>1</v>
      </c>
      <c r="H12" s="85">
        <f t="shared" si="2"/>
        <v>1</v>
      </c>
      <c r="I12" s="85">
        <f t="shared" si="2"/>
        <v>1</v>
      </c>
      <c r="J12" s="85">
        <f t="shared" si="2"/>
        <v>1</v>
      </c>
      <c r="K12" s="85">
        <f t="shared" si="2"/>
        <v>1</v>
      </c>
      <c r="L12" s="85">
        <f t="shared" si="2"/>
        <v>1</v>
      </c>
      <c r="M12" s="85" t="str">
        <f t="shared" si="2"/>
        <v/>
      </c>
      <c r="N12" s="85" t="str">
        <f t="shared" si="2"/>
        <v/>
      </c>
    </row>
  </sheetData>
  <sheetProtection password="CF7B" sheet="1" objects="1" scenarios="1"/>
  <mergeCells count="3">
    <mergeCell ref="A4:A6"/>
    <mergeCell ref="A7:A9"/>
    <mergeCell ref="A10:A1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C10"/>
  <sheetViews>
    <sheetView workbookViewId="0">
      <selection activeCell="B9" sqref="B9"/>
    </sheetView>
  </sheetViews>
  <sheetFormatPr defaultRowHeight="15" x14ac:dyDescent="0.25"/>
  <cols>
    <col min="1" max="1" width="18.85546875" customWidth="1"/>
    <col min="2" max="2" width="16.28515625" bestFit="1" customWidth="1"/>
    <col min="3" max="6" width="11.28515625" customWidth="1"/>
    <col min="7" max="7" width="22.140625" bestFit="1" customWidth="1"/>
    <col min="8" max="8" width="25.28515625" bestFit="1" customWidth="1"/>
    <col min="9" max="9" width="22.140625" bestFit="1" customWidth="1"/>
    <col min="10" max="10" width="30.42578125" bestFit="1" customWidth="1"/>
    <col min="11" max="11" width="27.140625" bestFit="1" customWidth="1"/>
  </cols>
  <sheetData>
    <row r="1" spans="1:3" x14ac:dyDescent="0.25">
      <c r="A1" s="5" t="s">
        <v>172</v>
      </c>
      <c r="B1" t="s">
        <v>369</v>
      </c>
    </row>
    <row r="2" spans="1:3" x14ac:dyDescent="0.25">
      <c r="A2" s="5" t="s">
        <v>24</v>
      </c>
      <c r="B2" t="s">
        <v>368</v>
      </c>
    </row>
    <row r="4" spans="1:3" x14ac:dyDescent="0.25">
      <c r="A4" s="5" t="s">
        <v>333</v>
      </c>
      <c r="B4" s="5" t="s">
        <v>18</v>
      </c>
    </row>
    <row r="5" spans="1:3" x14ac:dyDescent="0.25">
      <c r="A5" s="5" t="s">
        <v>16</v>
      </c>
      <c r="B5" t="s">
        <v>75</v>
      </c>
      <c r="C5" t="s">
        <v>17</v>
      </c>
    </row>
    <row r="6" spans="1:3" x14ac:dyDescent="0.25">
      <c r="A6" s="6" t="s">
        <v>4</v>
      </c>
      <c r="B6" s="114">
        <v>3</v>
      </c>
      <c r="C6" s="114">
        <v>3</v>
      </c>
    </row>
    <row r="7" spans="1:3" x14ac:dyDescent="0.25">
      <c r="A7" s="6" t="s">
        <v>10</v>
      </c>
      <c r="B7" s="114">
        <v>2</v>
      </c>
      <c r="C7" s="114">
        <v>2</v>
      </c>
    </row>
    <row r="8" spans="1:3" x14ac:dyDescent="0.25">
      <c r="A8" s="6" t="s">
        <v>5</v>
      </c>
      <c r="B8" s="114">
        <v>3</v>
      </c>
      <c r="C8" s="114">
        <v>3</v>
      </c>
    </row>
    <row r="9" spans="1:3" x14ac:dyDescent="0.25">
      <c r="A9" s="6" t="s">
        <v>25</v>
      </c>
      <c r="B9" s="114">
        <v>1</v>
      </c>
      <c r="C9" s="114">
        <v>1</v>
      </c>
    </row>
    <row r="10" spans="1:3" x14ac:dyDescent="0.25">
      <c r="A10" s="6" t="s">
        <v>17</v>
      </c>
      <c r="B10" s="114">
        <v>9</v>
      </c>
      <c r="C10" s="114">
        <v>9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topLeftCell="A52" workbookViewId="0">
      <selection activeCell="C23" sqref="C23"/>
    </sheetView>
  </sheetViews>
  <sheetFormatPr defaultRowHeight="15" x14ac:dyDescent="0.25"/>
  <cols>
    <col min="1" max="1" width="26.140625" customWidth="1"/>
    <col min="2" max="2" width="16.28515625" bestFit="1" customWidth="1"/>
    <col min="3" max="3" width="10.28515625" customWidth="1"/>
    <col min="4" max="4" width="8.5703125" customWidth="1"/>
    <col min="5" max="5" width="14.7109375" customWidth="1"/>
    <col min="6" max="6" width="19.140625" customWidth="1"/>
    <col min="7" max="7" width="22.28515625" customWidth="1"/>
    <col min="8" max="8" width="11.28515625" bestFit="1" customWidth="1"/>
    <col min="9" max="9" width="5.85546875" bestFit="1" customWidth="1"/>
    <col min="10" max="10" width="11.28515625" bestFit="1" customWidth="1"/>
    <col min="11" max="11" width="13.28515625" customWidth="1"/>
    <col min="12" max="12" width="22.28515625" customWidth="1"/>
    <col min="13" max="13" width="11.28515625" customWidth="1"/>
    <col min="14" max="14" width="30" bestFit="1" customWidth="1"/>
    <col min="15" max="15" width="31.140625" bestFit="1" customWidth="1"/>
    <col min="16" max="16" width="24.85546875" bestFit="1" customWidth="1"/>
  </cols>
  <sheetData>
    <row r="3" spans="1:8" x14ac:dyDescent="0.25">
      <c r="A3" s="5" t="s">
        <v>19</v>
      </c>
      <c r="B3" s="5" t="s">
        <v>18</v>
      </c>
    </row>
    <row r="4" spans="1:8" x14ac:dyDescent="0.25">
      <c r="B4" t="s">
        <v>75</v>
      </c>
      <c r="E4" t="s">
        <v>182</v>
      </c>
      <c r="F4" t="s">
        <v>76</v>
      </c>
      <c r="G4" t="s">
        <v>183</v>
      </c>
      <c r="H4" t="s">
        <v>17</v>
      </c>
    </row>
    <row r="5" spans="1:8" x14ac:dyDescent="0.25">
      <c r="A5" s="5" t="s">
        <v>16</v>
      </c>
      <c r="B5" t="s">
        <v>11</v>
      </c>
      <c r="C5" t="s">
        <v>10</v>
      </c>
      <c r="D5" t="s">
        <v>25</v>
      </c>
      <c r="F5" t="s">
        <v>11</v>
      </c>
    </row>
    <row r="6" spans="1:8" x14ac:dyDescent="0.25">
      <c r="A6" s="51" t="s">
        <v>166</v>
      </c>
      <c r="B6" s="7"/>
      <c r="C6" s="7"/>
      <c r="D6" s="7"/>
      <c r="E6" s="7"/>
      <c r="F6" s="7"/>
      <c r="G6" s="7"/>
      <c r="H6" s="7"/>
    </row>
    <row r="7" spans="1:8" x14ac:dyDescent="0.25">
      <c r="A7" s="19"/>
      <c r="B7" s="7"/>
      <c r="C7" s="7">
        <v>1</v>
      </c>
      <c r="D7" s="7"/>
      <c r="E7" s="7">
        <v>1</v>
      </c>
      <c r="F7" s="7"/>
      <c r="G7" s="7"/>
      <c r="H7" s="7">
        <v>1</v>
      </c>
    </row>
    <row r="8" spans="1:8" x14ac:dyDescent="0.25">
      <c r="A8" s="19" t="s">
        <v>161</v>
      </c>
      <c r="B8" s="7">
        <v>4</v>
      </c>
      <c r="C8" s="7"/>
      <c r="D8" s="7"/>
      <c r="E8" s="7">
        <v>4</v>
      </c>
      <c r="F8" s="7"/>
      <c r="G8" s="7"/>
      <c r="H8" s="7">
        <v>4</v>
      </c>
    </row>
    <row r="9" spans="1:8" x14ac:dyDescent="0.25">
      <c r="A9" s="51" t="s">
        <v>176</v>
      </c>
      <c r="B9" s="7">
        <v>4</v>
      </c>
      <c r="C9" s="7">
        <v>1</v>
      </c>
      <c r="D9" s="7"/>
      <c r="E9" s="7">
        <v>5</v>
      </c>
      <c r="F9" s="7"/>
      <c r="G9" s="7"/>
      <c r="H9" s="7">
        <v>5</v>
      </c>
    </row>
    <row r="10" spans="1:8" x14ac:dyDescent="0.25">
      <c r="A10" s="51" t="s">
        <v>167</v>
      </c>
      <c r="B10" s="7"/>
      <c r="C10" s="7"/>
      <c r="D10" s="7"/>
      <c r="E10" s="7"/>
      <c r="F10" s="7"/>
      <c r="G10" s="7"/>
      <c r="H10" s="7"/>
    </row>
    <row r="11" spans="1:8" x14ac:dyDescent="0.25">
      <c r="A11" s="19"/>
      <c r="B11" s="7"/>
      <c r="C11" s="7"/>
      <c r="D11" s="7">
        <v>1</v>
      </c>
      <c r="E11" s="7">
        <v>1</v>
      </c>
      <c r="F11" s="7"/>
      <c r="G11" s="7"/>
      <c r="H11" s="7">
        <v>1</v>
      </c>
    </row>
    <row r="12" spans="1:8" x14ac:dyDescent="0.25">
      <c r="A12" s="19" t="s">
        <v>161</v>
      </c>
      <c r="B12" s="7">
        <v>6</v>
      </c>
      <c r="C12" s="7"/>
      <c r="D12" s="7"/>
      <c r="E12" s="7">
        <v>6</v>
      </c>
      <c r="F12" s="7">
        <v>1</v>
      </c>
      <c r="G12" s="7">
        <v>1</v>
      </c>
      <c r="H12" s="7">
        <v>7</v>
      </c>
    </row>
    <row r="13" spans="1:8" x14ac:dyDescent="0.25">
      <c r="A13" s="51" t="s">
        <v>177</v>
      </c>
      <c r="B13" s="7">
        <v>6</v>
      </c>
      <c r="C13" s="7"/>
      <c r="D13" s="7">
        <v>1</v>
      </c>
      <c r="E13" s="7">
        <v>7</v>
      </c>
      <c r="F13" s="7">
        <v>1</v>
      </c>
      <c r="G13" s="7">
        <v>1</v>
      </c>
      <c r="H13" s="7">
        <v>8</v>
      </c>
    </row>
    <row r="14" spans="1:8" x14ac:dyDescent="0.25">
      <c r="A14" s="51" t="s">
        <v>168</v>
      </c>
      <c r="B14" s="7"/>
      <c r="C14" s="7"/>
      <c r="D14" s="7"/>
      <c r="E14" s="7"/>
      <c r="F14" s="7"/>
      <c r="G14" s="7"/>
      <c r="H14" s="7"/>
    </row>
    <row r="15" spans="1:8" x14ac:dyDescent="0.25">
      <c r="A15" s="19"/>
      <c r="B15" s="7"/>
      <c r="C15" s="7">
        <v>4</v>
      </c>
      <c r="D15" s="7">
        <v>1</v>
      </c>
      <c r="E15" s="7">
        <v>5</v>
      </c>
      <c r="F15" s="7"/>
      <c r="G15" s="7"/>
      <c r="H15" s="7">
        <v>5</v>
      </c>
    </row>
    <row r="16" spans="1:8" x14ac:dyDescent="0.25">
      <c r="A16" s="19" t="s">
        <v>161</v>
      </c>
      <c r="B16" s="7">
        <v>7</v>
      </c>
      <c r="C16" s="7"/>
      <c r="D16" s="7"/>
      <c r="E16" s="7">
        <v>7</v>
      </c>
      <c r="F16" s="7">
        <v>1</v>
      </c>
      <c r="G16" s="7">
        <v>1</v>
      </c>
      <c r="H16" s="7">
        <v>8</v>
      </c>
    </row>
    <row r="17" spans="1:8" x14ac:dyDescent="0.25">
      <c r="A17" s="51" t="s">
        <v>179</v>
      </c>
      <c r="B17" s="7">
        <v>7</v>
      </c>
      <c r="C17" s="7">
        <v>4</v>
      </c>
      <c r="D17" s="7">
        <v>1</v>
      </c>
      <c r="E17" s="7">
        <v>12</v>
      </c>
      <c r="F17" s="7">
        <v>1</v>
      </c>
      <c r="G17" s="7">
        <v>1</v>
      </c>
      <c r="H17" s="7">
        <v>13</v>
      </c>
    </row>
    <row r="18" spans="1:8" x14ac:dyDescent="0.25">
      <c r="A18" s="51" t="s">
        <v>169</v>
      </c>
      <c r="B18" s="7"/>
      <c r="C18" s="7"/>
      <c r="D18" s="7"/>
      <c r="E18" s="7"/>
      <c r="F18" s="7"/>
      <c r="G18" s="7"/>
      <c r="H18" s="7"/>
    </row>
    <row r="19" spans="1:8" x14ac:dyDescent="0.25">
      <c r="A19" s="19"/>
      <c r="B19" s="7"/>
      <c r="C19" s="7"/>
      <c r="D19" s="7">
        <v>1</v>
      </c>
      <c r="E19" s="7">
        <v>1</v>
      </c>
      <c r="F19" s="7"/>
      <c r="G19" s="7"/>
      <c r="H19" s="7">
        <v>1</v>
      </c>
    </row>
    <row r="20" spans="1:8" x14ac:dyDescent="0.25">
      <c r="A20" s="19" t="s">
        <v>161</v>
      </c>
      <c r="B20" s="7">
        <v>2</v>
      </c>
      <c r="C20" s="7"/>
      <c r="D20" s="7"/>
      <c r="E20" s="7">
        <v>2</v>
      </c>
      <c r="F20" s="7"/>
      <c r="G20" s="7"/>
      <c r="H20" s="7">
        <v>2</v>
      </c>
    </row>
    <row r="21" spans="1:8" x14ac:dyDescent="0.25">
      <c r="A21" s="51" t="s">
        <v>180</v>
      </c>
      <c r="B21" s="7">
        <v>2</v>
      </c>
      <c r="C21" s="7"/>
      <c r="D21" s="7">
        <v>1</v>
      </c>
      <c r="E21" s="7">
        <v>3</v>
      </c>
      <c r="F21" s="7"/>
      <c r="G21" s="7"/>
      <c r="H21" s="7">
        <v>3</v>
      </c>
    </row>
    <row r="22" spans="1:8" x14ac:dyDescent="0.25">
      <c r="A22" s="51" t="s">
        <v>170</v>
      </c>
      <c r="B22" s="7"/>
      <c r="C22" s="7"/>
      <c r="D22" s="7"/>
      <c r="E22" s="7"/>
      <c r="F22" s="7"/>
      <c r="G22" s="7"/>
      <c r="H22" s="7"/>
    </row>
    <row r="23" spans="1:8" x14ac:dyDescent="0.25">
      <c r="A23" s="19" t="s">
        <v>161</v>
      </c>
      <c r="B23" s="7">
        <v>3</v>
      </c>
      <c r="C23" s="7"/>
      <c r="D23" s="7"/>
      <c r="E23" s="7">
        <v>3</v>
      </c>
      <c r="F23" s="7"/>
      <c r="G23" s="7"/>
      <c r="H23" s="7">
        <v>3</v>
      </c>
    </row>
    <row r="24" spans="1:8" x14ac:dyDescent="0.25">
      <c r="A24" s="51" t="s">
        <v>181</v>
      </c>
      <c r="B24" s="7">
        <v>3</v>
      </c>
      <c r="C24" s="7"/>
      <c r="D24" s="7"/>
      <c r="E24" s="7">
        <v>3</v>
      </c>
      <c r="F24" s="7"/>
      <c r="G24" s="7"/>
      <c r="H24" s="7">
        <v>3</v>
      </c>
    </row>
    <row r="25" spans="1:8" x14ac:dyDescent="0.25">
      <c r="A25" s="51" t="s">
        <v>190</v>
      </c>
      <c r="B25" s="7"/>
      <c r="C25" s="7"/>
      <c r="D25" s="7"/>
      <c r="E25" s="7"/>
      <c r="F25" s="7"/>
      <c r="G25" s="7"/>
      <c r="H25" s="7"/>
    </row>
    <row r="26" spans="1:8" x14ac:dyDescent="0.25">
      <c r="A26" s="19" t="s">
        <v>161</v>
      </c>
      <c r="B26" s="7">
        <v>2</v>
      </c>
      <c r="C26" s="7"/>
      <c r="D26" s="7"/>
      <c r="E26" s="7">
        <v>2</v>
      </c>
      <c r="F26" s="7"/>
      <c r="G26" s="7"/>
      <c r="H26" s="7">
        <v>2</v>
      </c>
    </row>
    <row r="27" spans="1:8" x14ac:dyDescent="0.25">
      <c r="A27" s="51" t="s">
        <v>211</v>
      </c>
      <c r="B27" s="7">
        <v>2</v>
      </c>
      <c r="C27" s="7"/>
      <c r="D27" s="7"/>
      <c r="E27" s="7">
        <v>2</v>
      </c>
      <c r="F27" s="7"/>
      <c r="G27" s="7"/>
      <c r="H27" s="7">
        <v>2</v>
      </c>
    </row>
    <row r="28" spans="1:8" x14ac:dyDescent="0.25">
      <c r="A28" s="51" t="s">
        <v>191</v>
      </c>
      <c r="B28" s="7"/>
      <c r="C28" s="7"/>
      <c r="D28" s="7"/>
      <c r="E28" s="7"/>
      <c r="F28" s="7"/>
      <c r="G28" s="7"/>
      <c r="H28" s="7"/>
    </row>
    <row r="29" spans="1:8" x14ac:dyDescent="0.25">
      <c r="A29" s="19"/>
      <c r="B29" s="7"/>
      <c r="C29" s="7">
        <v>1</v>
      </c>
      <c r="D29" s="7"/>
      <c r="E29" s="7">
        <v>1</v>
      </c>
      <c r="F29" s="7"/>
      <c r="G29" s="7"/>
      <c r="H29" s="7">
        <v>1</v>
      </c>
    </row>
    <row r="30" spans="1:8" x14ac:dyDescent="0.25">
      <c r="A30" s="19" t="s">
        <v>161</v>
      </c>
      <c r="B30" s="7">
        <v>4</v>
      </c>
      <c r="C30" s="7"/>
      <c r="D30" s="7"/>
      <c r="E30" s="7">
        <v>4</v>
      </c>
      <c r="F30" s="7"/>
      <c r="G30" s="7"/>
      <c r="H30" s="7">
        <v>4</v>
      </c>
    </row>
    <row r="31" spans="1:8" x14ac:dyDescent="0.25">
      <c r="A31" s="51" t="s">
        <v>218</v>
      </c>
      <c r="B31" s="7">
        <v>4</v>
      </c>
      <c r="C31" s="7">
        <v>1</v>
      </c>
      <c r="D31" s="7"/>
      <c r="E31" s="7">
        <v>5</v>
      </c>
      <c r="F31" s="7"/>
      <c r="G31" s="7"/>
      <c r="H31" s="7">
        <v>5</v>
      </c>
    </row>
    <row r="32" spans="1:8" x14ac:dyDescent="0.25">
      <c r="A32" s="51" t="s">
        <v>192</v>
      </c>
      <c r="B32" s="7"/>
      <c r="C32" s="7"/>
      <c r="D32" s="7"/>
      <c r="E32" s="7"/>
      <c r="F32" s="7"/>
      <c r="G32" s="7"/>
      <c r="H32" s="7"/>
    </row>
    <row r="33" spans="1:8" x14ac:dyDescent="0.25">
      <c r="A33" s="19"/>
      <c r="B33" s="7"/>
      <c r="C33" s="7"/>
      <c r="D33" s="7">
        <v>1</v>
      </c>
      <c r="E33" s="7">
        <v>1</v>
      </c>
      <c r="F33" s="7"/>
      <c r="G33" s="7"/>
      <c r="H33" s="7">
        <v>1</v>
      </c>
    </row>
    <row r="34" spans="1:8" x14ac:dyDescent="0.25">
      <c r="A34" s="19" t="s">
        <v>161</v>
      </c>
      <c r="B34" s="7">
        <v>6</v>
      </c>
      <c r="C34" s="7"/>
      <c r="D34" s="7"/>
      <c r="E34" s="7">
        <v>6</v>
      </c>
      <c r="F34" s="7"/>
      <c r="G34" s="7"/>
      <c r="H34" s="7">
        <v>6</v>
      </c>
    </row>
    <row r="35" spans="1:8" x14ac:dyDescent="0.25">
      <c r="A35" s="51" t="s">
        <v>240</v>
      </c>
      <c r="B35" s="7">
        <v>6</v>
      </c>
      <c r="C35" s="7"/>
      <c r="D35" s="7">
        <v>1</v>
      </c>
      <c r="E35" s="7">
        <v>7</v>
      </c>
      <c r="F35" s="7"/>
      <c r="G35" s="7"/>
      <c r="H35" s="7">
        <v>7</v>
      </c>
    </row>
    <row r="36" spans="1:8" x14ac:dyDescent="0.25">
      <c r="A36" s="51" t="s">
        <v>193</v>
      </c>
      <c r="B36" s="7"/>
      <c r="C36" s="7"/>
      <c r="D36" s="7"/>
      <c r="E36" s="7"/>
      <c r="F36" s="7"/>
      <c r="G36" s="7"/>
      <c r="H36" s="7"/>
    </row>
    <row r="37" spans="1:8" x14ac:dyDescent="0.25">
      <c r="A37" s="19"/>
      <c r="B37" s="7"/>
      <c r="C37" s="7">
        <v>1</v>
      </c>
      <c r="D37" s="7"/>
      <c r="E37" s="7">
        <v>1</v>
      </c>
      <c r="F37" s="7"/>
      <c r="G37" s="7"/>
      <c r="H37" s="7">
        <v>1</v>
      </c>
    </row>
    <row r="38" spans="1:8" x14ac:dyDescent="0.25">
      <c r="A38" s="19" t="s">
        <v>161</v>
      </c>
      <c r="B38" s="7">
        <v>13</v>
      </c>
      <c r="C38" s="7"/>
      <c r="D38" s="7"/>
      <c r="E38" s="7">
        <v>13</v>
      </c>
      <c r="F38" s="7"/>
      <c r="G38" s="7"/>
      <c r="H38" s="7">
        <v>13</v>
      </c>
    </row>
    <row r="39" spans="1:8" x14ac:dyDescent="0.25">
      <c r="A39" s="51" t="s">
        <v>258</v>
      </c>
      <c r="B39" s="7">
        <v>13</v>
      </c>
      <c r="C39" s="7">
        <v>1</v>
      </c>
      <c r="D39" s="7"/>
      <c r="E39" s="7">
        <v>14</v>
      </c>
      <c r="F39" s="7"/>
      <c r="G39" s="7"/>
      <c r="H39" s="7">
        <v>14</v>
      </c>
    </row>
    <row r="40" spans="1:8" x14ac:dyDescent="0.25">
      <c r="A40" s="51" t="s">
        <v>194</v>
      </c>
      <c r="B40" s="7"/>
      <c r="C40" s="7"/>
      <c r="D40" s="7"/>
      <c r="E40" s="7"/>
      <c r="F40" s="7"/>
      <c r="G40" s="7"/>
      <c r="H40" s="7"/>
    </row>
    <row r="41" spans="1:8" x14ac:dyDescent="0.25">
      <c r="A41" s="19"/>
      <c r="B41" s="7"/>
      <c r="C41" s="7">
        <v>1</v>
      </c>
      <c r="D41" s="7"/>
      <c r="E41" s="7">
        <v>1</v>
      </c>
      <c r="F41" s="7"/>
      <c r="G41" s="7"/>
      <c r="H41" s="7">
        <v>1</v>
      </c>
    </row>
    <row r="42" spans="1:8" x14ac:dyDescent="0.25">
      <c r="A42" s="19" t="s">
        <v>161</v>
      </c>
      <c r="B42" s="7">
        <v>6</v>
      </c>
      <c r="C42" s="7"/>
      <c r="D42" s="7"/>
      <c r="E42" s="7">
        <v>6</v>
      </c>
      <c r="F42" s="7"/>
      <c r="G42" s="7"/>
      <c r="H42" s="7">
        <v>6</v>
      </c>
    </row>
    <row r="43" spans="1:8" x14ac:dyDescent="0.25">
      <c r="A43" s="51" t="s">
        <v>307</v>
      </c>
      <c r="B43" s="7">
        <v>6</v>
      </c>
      <c r="C43" s="7">
        <v>1</v>
      </c>
      <c r="D43" s="7"/>
      <c r="E43" s="7">
        <v>7</v>
      </c>
      <c r="F43" s="7"/>
      <c r="G43" s="7"/>
      <c r="H43" s="7">
        <v>7</v>
      </c>
    </row>
    <row r="44" spans="1:8" x14ac:dyDescent="0.25">
      <c r="A44" s="51" t="s">
        <v>340</v>
      </c>
      <c r="B44" s="7"/>
      <c r="C44" s="7"/>
      <c r="D44" s="7"/>
      <c r="E44" s="7"/>
      <c r="F44" s="7"/>
      <c r="G44" s="7"/>
      <c r="H44" s="7"/>
    </row>
    <row r="45" spans="1:8" x14ac:dyDescent="0.25">
      <c r="A45" s="19"/>
      <c r="B45" s="7"/>
      <c r="C45" s="7">
        <v>2</v>
      </c>
      <c r="D45" s="7"/>
      <c r="E45" s="7">
        <v>2</v>
      </c>
      <c r="F45" s="7"/>
      <c r="G45" s="7"/>
      <c r="H45" s="7">
        <v>2</v>
      </c>
    </row>
    <row r="46" spans="1:8" x14ac:dyDescent="0.25">
      <c r="A46" s="19" t="s">
        <v>161</v>
      </c>
      <c r="B46" s="7">
        <v>3</v>
      </c>
      <c r="C46" s="7"/>
      <c r="D46" s="7"/>
      <c r="E46" s="7">
        <v>3</v>
      </c>
      <c r="F46" s="7"/>
      <c r="G46" s="7"/>
      <c r="H46" s="7">
        <v>3</v>
      </c>
    </row>
    <row r="47" spans="1:8" x14ac:dyDescent="0.25">
      <c r="A47" s="51" t="s">
        <v>361</v>
      </c>
      <c r="B47" s="7">
        <v>3</v>
      </c>
      <c r="C47" s="7">
        <v>2</v>
      </c>
      <c r="D47" s="7"/>
      <c r="E47" s="7">
        <v>5</v>
      </c>
      <c r="F47" s="7"/>
      <c r="G47" s="7"/>
      <c r="H47" s="7">
        <v>5</v>
      </c>
    </row>
    <row r="48" spans="1:8" x14ac:dyDescent="0.25">
      <c r="A48" s="51" t="s">
        <v>362</v>
      </c>
      <c r="B48" s="7"/>
      <c r="C48" s="7"/>
      <c r="D48" s="7"/>
      <c r="E48" s="7"/>
      <c r="F48" s="7"/>
      <c r="G48" s="7"/>
      <c r="H48" s="7"/>
    </row>
    <row r="49" spans="1:8" x14ac:dyDescent="0.25">
      <c r="A49" s="19"/>
      <c r="B49" s="7"/>
      <c r="C49" s="7"/>
      <c r="D49" s="7">
        <v>1</v>
      </c>
      <c r="E49" s="7">
        <v>1</v>
      </c>
      <c r="F49" s="7"/>
      <c r="G49" s="7"/>
      <c r="H49" s="7">
        <v>1</v>
      </c>
    </row>
    <row r="50" spans="1:8" x14ac:dyDescent="0.25">
      <c r="A50" s="19" t="s">
        <v>161</v>
      </c>
      <c r="B50" s="7">
        <v>3</v>
      </c>
      <c r="C50" s="7"/>
      <c r="D50" s="7"/>
      <c r="E50" s="7">
        <v>3</v>
      </c>
      <c r="F50" s="7"/>
      <c r="G50" s="7"/>
      <c r="H50" s="7">
        <v>3</v>
      </c>
    </row>
    <row r="51" spans="1:8" x14ac:dyDescent="0.25">
      <c r="A51" s="51" t="s">
        <v>363</v>
      </c>
      <c r="B51" s="7">
        <v>3</v>
      </c>
      <c r="C51" s="7"/>
      <c r="D51" s="7">
        <v>1</v>
      </c>
      <c r="E51" s="7">
        <v>4</v>
      </c>
      <c r="F51" s="7"/>
      <c r="G51" s="7"/>
      <c r="H51" s="7">
        <v>4</v>
      </c>
    </row>
    <row r="52" spans="1:8" x14ac:dyDescent="0.25">
      <c r="A52" s="51" t="s">
        <v>17</v>
      </c>
      <c r="B52" s="7">
        <v>59</v>
      </c>
      <c r="C52" s="7">
        <v>10</v>
      </c>
      <c r="D52" s="7">
        <v>5</v>
      </c>
      <c r="E52" s="7">
        <v>74</v>
      </c>
      <c r="F52" s="7">
        <v>2</v>
      </c>
      <c r="G52" s="7">
        <v>2</v>
      </c>
      <c r="H52" s="7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02"/>
  <sheetViews>
    <sheetView topLeftCell="A97" workbookViewId="0">
      <selection activeCell="C113" sqref="C113"/>
    </sheetView>
  </sheetViews>
  <sheetFormatPr defaultRowHeight="15" x14ac:dyDescent="0.25"/>
  <cols>
    <col min="1" max="1" width="26.140625" customWidth="1"/>
    <col min="2" max="2" width="16.28515625" bestFit="1" customWidth="1"/>
    <col min="3" max="3" width="17.28515625" bestFit="1" customWidth="1"/>
    <col min="4" max="4" width="11.28515625" bestFit="1" customWidth="1"/>
    <col min="5" max="6" width="11.28515625" customWidth="1"/>
    <col min="7" max="7" width="12.140625" customWidth="1"/>
    <col min="8" max="8" width="15.28515625" customWidth="1"/>
    <col min="9" max="9" width="11.28515625" customWidth="1"/>
    <col min="10" max="10" width="10.28515625" bestFit="1" customWidth="1"/>
    <col min="11" max="11" width="18.42578125" bestFit="1" customWidth="1"/>
    <col min="12" max="12" width="11.28515625" bestFit="1" customWidth="1"/>
  </cols>
  <sheetData>
    <row r="4" spans="1:4" x14ac:dyDescent="0.25">
      <c r="A4" s="5" t="s">
        <v>19</v>
      </c>
      <c r="B4" s="5" t="s">
        <v>18</v>
      </c>
    </row>
    <row r="5" spans="1:4" x14ac:dyDescent="0.25">
      <c r="A5" s="5" t="s">
        <v>16</v>
      </c>
      <c r="B5" t="s">
        <v>75</v>
      </c>
      <c r="C5" t="s">
        <v>76</v>
      </c>
      <c r="D5" t="s">
        <v>17</v>
      </c>
    </row>
    <row r="6" spans="1:4" x14ac:dyDescent="0.25">
      <c r="A6" s="51" t="s">
        <v>166</v>
      </c>
      <c r="B6" s="7"/>
      <c r="C6" s="7"/>
      <c r="D6" s="7"/>
    </row>
    <row r="7" spans="1:4" x14ac:dyDescent="0.25">
      <c r="A7" s="19" t="s">
        <v>6</v>
      </c>
      <c r="B7" s="7"/>
      <c r="C7" s="7"/>
      <c r="D7" s="7"/>
    </row>
    <row r="8" spans="1:4" x14ac:dyDescent="0.25">
      <c r="A8" s="52" t="s">
        <v>11</v>
      </c>
      <c r="B8" s="7">
        <v>2</v>
      </c>
      <c r="C8" s="7"/>
      <c r="D8" s="7">
        <v>2</v>
      </c>
    </row>
    <row r="9" spans="1:4" x14ac:dyDescent="0.25">
      <c r="A9" s="19" t="s">
        <v>174</v>
      </c>
      <c r="B9" s="7">
        <v>2</v>
      </c>
      <c r="C9" s="7"/>
      <c r="D9" s="7">
        <v>2</v>
      </c>
    </row>
    <row r="10" spans="1:4" x14ac:dyDescent="0.25">
      <c r="A10" s="19" t="s">
        <v>4</v>
      </c>
      <c r="B10" s="7"/>
      <c r="C10" s="7"/>
      <c r="D10" s="7"/>
    </row>
    <row r="11" spans="1:4" x14ac:dyDescent="0.25">
      <c r="A11" s="52" t="s">
        <v>11</v>
      </c>
      <c r="B11" s="7">
        <v>2</v>
      </c>
      <c r="C11" s="7"/>
      <c r="D11" s="7">
        <v>2</v>
      </c>
    </row>
    <row r="12" spans="1:4" x14ac:dyDescent="0.25">
      <c r="A12" s="19" t="s">
        <v>175</v>
      </c>
      <c r="B12" s="7">
        <v>2</v>
      </c>
      <c r="C12" s="7"/>
      <c r="D12" s="7">
        <v>2</v>
      </c>
    </row>
    <row r="13" spans="1:4" x14ac:dyDescent="0.25">
      <c r="A13" s="51" t="s">
        <v>176</v>
      </c>
      <c r="B13" s="7">
        <v>4</v>
      </c>
      <c r="C13" s="7"/>
      <c r="D13" s="7">
        <v>4</v>
      </c>
    </row>
    <row r="14" spans="1:4" x14ac:dyDescent="0.25">
      <c r="A14" s="51" t="s">
        <v>167</v>
      </c>
      <c r="B14" s="7"/>
      <c r="C14" s="7"/>
      <c r="D14" s="7"/>
    </row>
    <row r="15" spans="1:4" x14ac:dyDescent="0.25">
      <c r="A15" s="19" t="s">
        <v>6</v>
      </c>
      <c r="B15" s="7"/>
      <c r="C15" s="7"/>
      <c r="D15" s="7"/>
    </row>
    <row r="16" spans="1:4" x14ac:dyDescent="0.25">
      <c r="A16" s="52" t="s">
        <v>11</v>
      </c>
      <c r="B16" s="7">
        <v>3</v>
      </c>
      <c r="C16" s="7">
        <v>1</v>
      </c>
      <c r="D16" s="7">
        <v>4</v>
      </c>
    </row>
    <row r="17" spans="1:4" x14ac:dyDescent="0.25">
      <c r="A17" s="19" t="s">
        <v>174</v>
      </c>
      <c r="B17" s="7">
        <v>3</v>
      </c>
      <c r="C17" s="7">
        <v>1</v>
      </c>
      <c r="D17" s="7">
        <v>4</v>
      </c>
    </row>
    <row r="18" spans="1:4" x14ac:dyDescent="0.25">
      <c r="A18" s="19" t="s">
        <v>4</v>
      </c>
      <c r="B18" s="7"/>
      <c r="C18" s="7"/>
      <c r="D18" s="7"/>
    </row>
    <row r="19" spans="1:4" x14ac:dyDescent="0.25">
      <c r="A19" s="52" t="s">
        <v>11</v>
      </c>
      <c r="B19" s="7">
        <v>3</v>
      </c>
      <c r="C19" s="7"/>
      <c r="D19" s="7">
        <v>3</v>
      </c>
    </row>
    <row r="20" spans="1:4" x14ac:dyDescent="0.25">
      <c r="A20" s="19" t="s">
        <v>175</v>
      </c>
      <c r="B20" s="7">
        <v>3</v>
      </c>
      <c r="C20" s="7"/>
      <c r="D20" s="7">
        <v>3</v>
      </c>
    </row>
    <row r="21" spans="1:4" x14ac:dyDescent="0.25">
      <c r="A21" s="51" t="s">
        <v>177</v>
      </c>
      <c r="B21" s="7">
        <v>6</v>
      </c>
      <c r="C21" s="7">
        <v>1</v>
      </c>
      <c r="D21" s="7">
        <v>7</v>
      </c>
    </row>
    <row r="22" spans="1:4" x14ac:dyDescent="0.25">
      <c r="A22" s="51" t="s">
        <v>168</v>
      </c>
      <c r="B22" s="7"/>
      <c r="C22" s="7"/>
      <c r="D22" s="7"/>
    </row>
    <row r="23" spans="1:4" x14ac:dyDescent="0.25">
      <c r="A23" s="19" t="s">
        <v>5</v>
      </c>
      <c r="B23" s="7"/>
      <c r="C23" s="7"/>
      <c r="D23" s="7"/>
    </row>
    <row r="24" spans="1:4" x14ac:dyDescent="0.25">
      <c r="A24" s="52" t="s">
        <v>11</v>
      </c>
      <c r="B24" s="7">
        <v>4</v>
      </c>
      <c r="C24" s="7">
        <v>1</v>
      </c>
      <c r="D24" s="7">
        <v>5</v>
      </c>
    </row>
    <row r="25" spans="1:4" x14ac:dyDescent="0.25">
      <c r="A25" s="19" t="s">
        <v>178</v>
      </c>
      <c r="B25" s="7">
        <v>4</v>
      </c>
      <c r="C25" s="7">
        <v>1</v>
      </c>
      <c r="D25" s="7">
        <v>5</v>
      </c>
    </row>
    <row r="26" spans="1:4" x14ac:dyDescent="0.25">
      <c r="A26" s="19" t="s">
        <v>4</v>
      </c>
      <c r="B26" s="7"/>
      <c r="C26" s="7"/>
      <c r="D26" s="7"/>
    </row>
    <row r="27" spans="1:4" x14ac:dyDescent="0.25">
      <c r="A27" s="52" t="s">
        <v>11</v>
      </c>
      <c r="B27" s="7">
        <v>3</v>
      </c>
      <c r="C27" s="7"/>
      <c r="D27" s="7">
        <v>3</v>
      </c>
    </row>
    <row r="28" spans="1:4" x14ac:dyDescent="0.25">
      <c r="A28" s="19" t="s">
        <v>175</v>
      </c>
      <c r="B28" s="7">
        <v>3</v>
      </c>
      <c r="C28" s="7"/>
      <c r="D28" s="7">
        <v>3</v>
      </c>
    </row>
    <row r="29" spans="1:4" x14ac:dyDescent="0.25">
      <c r="A29" s="51" t="s">
        <v>179</v>
      </c>
      <c r="B29" s="7">
        <v>7</v>
      </c>
      <c r="C29" s="7">
        <v>1</v>
      </c>
      <c r="D29" s="7">
        <v>8</v>
      </c>
    </row>
    <row r="30" spans="1:4" x14ac:dyDescent="0.25">
      <c r="A30" s="51" t="s">
        <v>169</v>
      </c>
      <c r="B30" s="7"/>
      <c r="C30" s="7"/>
      <c r="D30" s="7"/>
    </row>
    <row r="31" spans="1:4" x14ac:dyDescent="0.25">
      <c r="A31" s="19" t="s">
        <v>5</v>
      </c>
      <c r="B31" s="7"/>
      <c r="C31" s="7"/>
      <c r="D31" s="7"/>
    </row>
    <row r="32" spans="1:4" x14ac:dyDescent="0.25">
      <c r="A32" s="52" t="s">
        <v>11</v>
      </c>
      <c r="B32" s="7">
        <v>1</v>
      </c>
      <c r="C32" s="7"/>
      <c r="D32" s="7">
        <v>1</v>
      </c>
    </row>
    <row r="33" spans="1:4" x14ac:dyDescent="0.25">
      <c r="A33" s="19" t="s">
        <v>178</v>
      </c>
      <c r="B33" s="7">
        <v>1</v>
      </c>
      <c r="C33" s="7"/>
      <c r="D33" s="7">
        <v>1</v>
      </c>
    </row>
    <row r="34" spans="1:4" x14ac:dyDescent="0.25">
      <c r="A34" s="19" t="s">
        <v>4</v>
      </c>
      <c r="B34" s="7"/>
      <c r="C34" s="7"/>
      <c r="D34" s="7"/>
    </row>
    <row r="35" spans="1:4" x14ac:dyDescent="0.25">
      <c r="A35" s="52" t="s">
        <v>11</v>
      </c>
      <c r="B35" s="7">
        <v>1</v>
      </c>
      <c r="C35" s="7"/>
      <c r="D35" s="7">
        <v>1</v>
      </c>
    </row>
    <row r="36" spans="1:4" x14ac:dyDescent="0.25">
      <c r="A36" s="19" t="s">
        <v>175</v>
      </c>
      <c r="B36" s="7">
        <v>1</v>
      </c>
      <c r="C36" s="7"/>
      <c r="D36" s="7">
        <v>1</v>
      </c>
    </row>
    <row r="37" spans="1:4" x14ac:dyDescent="0.25">
      <c r="A37" s="51" t="s">
        <v>180</v>
      </c>
      <c r="B37" s="7">
        <v>2</v>
      </c>
      <c r="C37" s="7"/>
      <c r="D37" s="7">
        <v>2</v>
      </c>
    </row>
    <row r="38" spans="1:4" x14ac:dyDescent="0.25">
      <c r="A38" s="51" t="s">
        <v>170</v>
      </c>
      <c r="B38" s="7"/>
      <c r="C38" s="7"/>
      <c r="D38" s="7"/>
    </row>
    <row r="39" spans="1:4" x14ac:dyDescent="0.25">
      <c r="A39" s="19" t="s">
        <v>5</v>
      </c>
      <c r="B39" s="7"/>
      <c r="C39" s="7"/>
      <c r="D39" s="7"/>
    </row>
    <row r="40" spans="1:4" x14ac:dyDescent="0.25">
      <c r="A40" s="52" t="s">
        <v>11</v>
      </c>
      <c r="B40" s="7">
        <v>1</v>
      </c>
      <c r="C40" s="7"/>
      <c r="D40" s="7">
        <v>1</v>
      </c>
    </row>
    <row r="41" spans="1:4" x14ac:dyDescent="0.25">
      <c r="A41" s="19" t="s">
        <v>178</v>
      </c>
      <c r="B41" s="7">
        <v>1</v>
      </c>
      <c r="C41" s="7"/>
      <c r="D41" s="7">
        <v>1</v>
      </c>
    </row>
    <row r="42" spans="1:4" x14ac:dyDescent="0.25">
      <c r="A42" s="19" t="s">
        <v>6</v>
      </c>
      <c r="B42" s="7"/>
      <c r="C42" s="7"/>
      <c r="D42" s="7"/>
    </row>
    <row r="43" spans="1:4" x14ac:dyDescent="0.25">
      <c r="A43" s="52" t="s">
        <v>11</v>
      </c>
      <c r="B43" s="7">
        <v>2</v>
      </c>
      <c r="C43" s="7"/>
      <c r="D43" s="7">
        <v>2</v>
      </c>
    </row>
    <row r="44" spans="1:4" x14ac:dyDescent="0.25">
      <c r="A44" s="19" t="s">
        <v>174</v>
      </c>
      <c r="B44" s="7">
        <v>2</v>
      </c>
      <c r="C44" s="7"/>
      <c r="D44" s="7">
        <v>2</v>
      </c>
    </row>
    <row r="45" spans="1:4" x14ac:dyDescent="0.25">
      <c r="A45" s="51" t="s">
        <v>181</v>
      </c>
      <c r="B45" s="7">
        <v>3</v>
      </c>
      <c r="C45" s="7"/>
      <c r="D45" s="7">
        <v>3</v>
      </c>
    </row>
    <row r="46" spans="1:4" x14ac:dyDescent="0.25">
      <c r="A46" s="51" t="s">
        <v>190</v>
      </c>
      <c r="B46" s="7"/>
      <c r="C46" s="7"/>
      <c r="D46" s="7"/>
    </row>
    <row r="47" spans="1:4" x14ac:dyDescent="0.25">
      <c r="A47" s="19" t="s">
        <v>5</v>
      </c>
      <c r="B47" s="7"/>
      <c r="C47" s="7"/>
      <c r="D47" s="7"/>
    </row>
    <row r="48" spans="1:4" x14ac:dyDescent="0.25">
      <c r="A48" s="52" t="s">
        <v>11</v>
      </c>
      <c r="B48" s="7">
        <v>2</v>
      </c>
      <c r="C48" s="7"/>
      <c r="D48" s="7">
        <v>2</v>
      </c>
    </row>
    <row r="49" spans="1:4" x14ac:dyDescent="0.25">
      <c r="A49" s="19" t="s">
        <v>178</v>
      </c>
      <c r="B49" s="7">
        <v>2</v>
      </c>
      <c r="C49" s="7"/>
      <c r="D49" s="7">
        <v>2</v>
      </c>
    </row>
    <row r="50" spans="1:4" x14ac:dyDescent="0.25">
      <c r="A50" s="51" t="s">
        <v>211</v>
      </c>
      <c r="B50" s="7">
        <v>2</v>
      </c>
      <c r="C50" s="7"/>
      <c r="D50" s="7">
        <v>2</v>
      </c>
    </row>
    <row r="51" spans="1:4" x14ac:dyDescent="0.25">
      <c r="A51" s="51" t="s">
        <v>191</v>
      </c>
      <c r="B51" s="7"/>
      <c r="C51" s="7"/>
      <c r="D51" s="7"/>
    </row>
    <row r="52" spans="1:4" x14ac:dyDescent="0.25">
      <c r="A52" s="19" t="s">
        <v>5</v>
      </c>
      <c r="B52" s="7"/>
      <c r="C52" s="7"/>
      <c r="D52" s="7"/>
    </row>
    <row r="53" spans="1:4" x14ac:dyDescent="0.25">
      <c r="A53" s="52" t="s">
        <v>11</v>
      </c>
      <c r="B53" s="7">
        <v>1</v>
      </c>
      <c r="C53" s="7"/>
      <c r="D53" s="7">
        <v>1</v>
      </c>
    </row>
    <row r="54" spans="1:4" x14ac:dyDescent="0.25">
      <c r="A54" s="19" t="s">
        <v>178</v>
      </c>
      <c r="B54" s="7">
        <v>1</v>
      </c>
      <c r="C54" s="7"/>
      <c r="D54" s="7">
        <v>1</v>
      </c>
    </row>
    <row r="55" spans="1:4" x14ac:dyDescent="0.25">
      <c r="A55" s="19" t="s">
        <v>6</v>
      </c>
      <c r="B55" s="7"/>
      <c r="C55" s="7"/>
      <c r="D55" s="7"/>
    </row>
    <row r="56" spans="1:4" x14ac:dyDescent="0.25">
      <c r="A56" s="52" t="s">
        <v>11</v>
      </c>
      <c r="B56" s="7">
        <v>2</v>
      </c>
      <c r="C56" s="7"/>
      <c r="D56" s="7">
        <v>2</v>
      </c>
    </row>
    <row r="57" spans="1:4" x14ac:dyDescent="0.25">
      <c r="A57" s="19" t="s">
        <v>174</v>
      </c>
      <c r="B57" s="7">
        <v>2</v>
      </c>
      <c r="C57" s="7"/>
      <c r="D57" s="7">
        <v>2</v>
      </c>
    </row>
    <row r="58" spans="1:4" x14ac:dyDescent="0.25">
      <c r="A58" s="51" t="s">
        <v>218</v>
      </c>
      <c r="B58" s="7">
        <v>3</v>
      </c>
      <c r="C58" s="7"/>
      <c r="D58" s="7">
        <v>3</v>
      </c>
    </row>
    <row r="59" spans="1:4" x14ac:dyDescent="0.25">
      <c r="A59" s="51" t="s">
        <v>192</v>
      </c>
      <c r="B59" s="7"/>
      <c r="C59" s="7"/>
      <c r="D59" s="7"/>
    </row>
    <row r="60" spans="1:4" x14ac:dyDescent="0.25">
      <c r="A60" s="19" t="s">
        <v>5</v>
      </c>
      <c r="B60" s="7"/>
      <c r="C60" s="7"/>
      <c r="D60" s="7"/>
    </row>
    <row r="61" spans="1:4" x14ac:dyDescent="0.25">
      <c r="A61" s="52" t="s">
        <v>11</v>
      </c>
      <c r="B61" s="7">
        <v>2</v>
      </c>
      <c r="C61" s="7"/>
      <c r="D61" s="7">
        <v>2</v>
      </c>
    </row>
    <row r="62" spans="1:4" x14ac:dyDescent="0.25">
      <c r="A62" s="19" t="s">
        <v>178</v>
      </c>
      <c r="B62" s="7">
        <v>2</v>
      </c>
      <c r="C62" s="7"/>
      <c r="D62" s="7">
        <v>2</v>
      </c>
    </row>
    <row r="63" spans="1:4" x14ac:dyDescent="0.25">
      <c r="A63" s="19" t="s">
        <v>6</v>
      </c>
      <c r="B63" s="7"/>
      <c r="C63" s="7"/>
      <c r="D63" s="7"/>
    </row>
    <row r="64" spans="1:4" x14ac:dyDescent="0.25">
      <c r="A64" s="52" t="s">
        <v>11</v>
      </c>
      <c r="B64" s="7">
        <v>3</v>
      </c>
      <c r="C64" s="7"/>
      <c r="D64" s="7">
        <v>3</v>
      </c>
    </row>
    <row r="65" spans="1:4" x14ac:dyDescent="0.25">
      <c r="A65" s="19" t="s">
        <v>174</v>
      </c>
      <c r="B65" s="7">
        <v>3</v>
      </c>
      <c r="C65" s="7"/>
      <c r="D65" s="7">
        <v>3</v>
      </c>
    </row>
    <row r="66" spans="1:4" x14ac:dyDescent="0.25">
      <c r="A66" s="51" t="s">
        <v>240</v>
      </c>
      <c r="B66" s="7">
        <v>5</v>
      </c>
      <c r="C66" s="7"/>
      <c r="D66" s="7">
        <v>5</v>
      </c>
    </row>
    <row r="67" spans="1:4" x14ac:dyDescent="0.25">
      <c r="A67" s="51" t="s">
        <v>193</v>
      </c>
      <c r="B67" s="7"/>
      <c r="C67" s="7"/>
      <c r="D67" s="7"/>
    </row>
    <row r="68" spans="1:4" x14ac:dyDescent="0.25">
      <c r="A68" s="19" t="s">
        <v>5</v>
      </c>
      <c r="B68" s="7"/>
      <c r="C68" s="7"/>
      <c r="D68" s="7"/>
    </row>
    <row r="69" spans="1:4" x14ac:dyDescent="0.25">
      <c r="A69" s="52" t="s">
        <v>11</v>
      </c>
      <c r="B69" s="7">
        <v>2</v>
      </c>
      <c r="C69" s="7"/>
      <c r="D69" s="7">
        <v>2</v>
      </c>
    </row>
    <row r="70" spans="1:4" x14ac:dyDescent="0.25">
      <c r="A70" s="19" t="s">
        <v>178</v>
      </c>
      <c r="B70" s="7">
        <v>2</v>
      </c>
      <c r="C70" s="7"/>
      <c r="D70" s="7">
        <v>2</v>
      </c>
    </row>
    <row r="71" spans="1:4" x14ac:dyDescent="0.25">
      <c r="A71" s="19" t="s">
        <v>6</v>
      </c>
      <c r="B71" s="7"/>
      <c r="C71" s="7"/>
      <c r="D71" s="7"/>
    </row>
    <row r="72" spans="1:4" x14ac:dyDescent="0.25">
      <c r="A72" s="52" t="s">
        <v>11</v>
      </c>
      <c r="B72" s="7">
        <v>6</v>
      </c>
      <c r="C72" s="7"/>
      <c r="D72" s="7">
        <v>6</v>
      </c>
    </row>
    <row r="73" spans="1:4" x14ac:dyDescent="0.25">
      <c r="A73" s="19" t="s">
        <v>174</v>
      </c>
      <c r="B73" s="7">
        <v>6</v>
      </c>
      <c r="C73" s="7"/>
      <c r="D73" s="7">
        <v>6</v>
      </c>
    </row>
    <row r="74" spans="1:4" x14ac:dyDescent="0.25">
      <c r="A74" s="19" t="s">
        <v>4</v>
      </c>
      <c r="B74" s="7"/>
      <c r="C74" s="7"/>
      <c r="D74" s="7"/>
    </row>
    <row r="75" spans="1:4" x14ac:dyDescent="0.25">
      <c r="A75" s="52" t="s">
        <v>11</v>
      </c>
      <c r="B75" s="7">
        <v>2</v>
      </c>
      <c r="C75" s="7"/>
      <c r="D75" s="7">
        <v>2</v>
      </c>
    </row>
    <row r="76" spans="1:4" x14ac:dyDescent="0.25">
      <c r="A76" s="19" t="s">
        <v>175</v>
      </c>
      <c r="B76" s="7">
        <v>2</v>
      </c>
      <c r="C76" s="7"/>
      <c r="D76" s="7">
        <v>2</v>
      </c>
    </row>
    <row r="77" spans="1:4" x14ac:dyDescent="0.25">
      <c r="A77" s="51" t="s">
        <v>258</v>
      </c>
      <c r="B77" s="7">
        <v>10</v>
      </c>
      <c r="C77" s="7"/>
      <c r="D77" s="7">
        <v>10</v>
      </c>
    </row>
    <row r="78" spans="1:4" x14ac:dyDescent="0.25">
      <c r="A78" s="51" t="s">
        <v>194</v>
      </c>
      <c r="B78" s="7"/>
      <c r="C78" s="7"/>
      <c r="D78" s="7"/>
    </row>
    <row r="79" spans="1:4" x14ac:dyDescent="0.25">
      <c r="A79" s="19" t="s">
        <v>6</v>
      </c>
      <c r="B79" s="7"/>
      <c r="C79" s="7"/>
      <c r="D79" s="7"/>
    </row>
    <row r="80" spans="1:4" x14ac:dyDescent="0.25">
      <c r="A80" s="52" t="s">
        <v>11</v>
      </c>
      <c r="B80" s="7">
        <v>2</v>
      </c>
      <c r="C80" s="7"/>
      <c r="D80" s="7">
        <v>2</v>
      </c>
    </row>
    <row r="81" spans="1:4" x14ac:dyDescent="0.25">
      <c r="A81" s="19" t="s">
        <v>174</v>
      </c>
      <c r="B81" s="7">
        <v>2</v>
      </c>
      <c r="C81" s="7"/>
      <c r="D81" s="7">
        <v>2</v>
      </c>
    </row>
    <row r="82" spans="1:4" x14ac:dyDescent="0.25">
      <c r="A82" s="19" t="s">
        <v>4</v>
      </c>
      <c r="B82" s="7"/>
      <c r="C82" s="7"/>
      <c r="D82" s="7"/>
    </row>
    <row r="83" spans="1:4" x14ac:dyDescent="0.25">
      <c r="A83" s="52" t="s">
        <v>11</v>
      </c>
      <c r="B83" s="7">
        <v>1</v>
      </c>
      <c r="C83" s="7"/>
      <c r="D83" s="7">
        <v>1</v>
      </c>
    </row>
    <row r="84" spans="1:4" x14ac:dyDescent="0.25">
      <c r="A84" s="19" t="s">
        <v>175</v>
      </c>
      <c r="B84" s="7">
        <v>1</v>
      </c>
      <c r="C84" s="7"/>
      <c r="D84" s="7">
        <v>1</v>
      </c>
    </row>
    <row r="85" spans="1:4" x14ac:dyDescent="0.25">
      <c r="A85" s="51" t="s">
        <v>307</v>
      </c>
      <c r="B85" s="7">
        <v>3</v>
      </c>
      <c r="C85" s="7"/>
      <c r="D85" s="7">
        <v>3</v>
      </c>
    </row>
    <row r="86" spans="1:4" x14ac:dyDescent="0.25">
      <c r="A86" s="51" t="s">
        <v>340</v>
      </c>
      <c r="B86" s="7"/>
      <c r="C86" s="7"/>
      <c r="D86" s="7"/>
    </row>
    <row r="87" spans="1:4" x14ac:dyDescent="0.25">
      <c r="A87" s="19" t="s">
        <v>5</v>
      </c>
      <c r="B87" s="7"/>
      <c r="C87" s="7"/>
      <c r="D87" s="7"/>
    </row>
    <row r="88" spans="1:4" x14ac:dyDescent="0.25">
      <c r="A88" s="52" t="s">
        <v>11</v>
      </c>
      <c r="B88" s="7">
        <v>1</v>
      </c>
      <c r="C88" s="7"/>
      <c r="D88" s="7">
        <v>1</v>
      </c>
    </row>
    <row r="89" spans="1:4" x14ac:dyDescent="0.25">
      <c r="A89" s="19" t="s">
        <v>178</v>
      </c>
      <c r="B89" s="7">
        <v>1</v>
      </c>
      <c r="C89" s="7"/>
      <c r="D89" s="7">
        <v>1</v>
      </c>
    </row>
    <row r="90" spans="1:4" x14ac:dyDescent="0.25">
      <c r="A90" s="19" t="s">
        <v>4</v>
      </c>
      <c r="B90" s="7"/>
      <c r="C90" s="7"/>
      <c r="D90" s="7"/>
    </row>
    <row r="91" spans="1:4" x14ac:dyDescent="0.25">
      <c r="A91" s="52" t="s">
        <v>11</v>
      </c>
      <c r="B91" s="7">
        <v>2</v>
      </c>
      <c r="C91" s="7"/>
      <c r="D91" s="7">
        <v>2</v>
      </c>
    </row>
    <row r="92" spans="1:4" x14ac:dyDescent="0.25">
      <c r="A92" s="19" t="s">
        <v>175</v>
      </c>
      <c r="B92" s="7">
        <v>2</v>
      </c>
      <c r="C92" s="7"/>
      <c r="D92" s="7">
        <v>2</v>
      </c>
    </row>
    <row r="93" spans="1:4" x14ac:dyDescent="0.25">
      <c r="A93" s="51" t="s">
        <v>361</v>
      </c>
      <c r="B93" s="7">
        <v>3</v>
      </c>
      <c r="C93" s="7"/>
      <c r="D93" s="7">
        <v>3</v>
      </c>
    </row>
    <row r="94" spans="1:4" x14ac:dyDescent="0.25">
      <c r="A94" s="51" t="s">
        <v>362</v>
      </c>
      <c r="B94" s="7"/>
      <c r="C94" s="7"/>
      <c r="D94" s="7"/>
    </row>
    <row r="95" spans="1:4" x14ac:dyDescent="0.25">
      <c r="A95" s="19" t="s">
        <v>5</v>
      </c>
      <c r="B95" s="7"/>
      <c r="C95" s="7"/>
      <c r="D95" s="7"/>
    </row>
    <row r="96" spans="1:4" x14ac:dyDescent="0.25">
      <c r="A96" s="52" t="s">
        <v>11</v>
      </c>
      <c r="B96" s="7">
        <v>2</v>
      </c>
      <c r="C96" s="7"/>
      <c r="D96" s="7">
        <v>2</v>
      </c>
    </row>
    <row r="97" spans="1:4" x14ac:dyDescent="0.25">
      <c r="A97" s="19" t="s">
        <v>178</v>
      </c>
      <c r="B97" s="7">
        <v>2</v>
      </c>
      <c r="C97" s="7"/>
      <c r="D97" s="7">
        <v>2</v>
      </c>
    </row>
    <row r="98" spans="1:4" x14ac:dyDescent="0.25">
      <c r="A98" s="19" t="s">
        <v>4</v>
      </c>
      <c r="B98" s="7"/>
      <c r="C98" s="7"/>
      <c r="D98" s="7"/>
    </row>
    <row r="99" spans="1:4" x14ac:dyDescent="0.25">
      <c r="A99" s="52" t="s">
        <v>11</v>
      </c>
      <c r="B99" s="7">
        <v>1</v>
      </c>
      <c r="C99" s="7"/>
      <c r="D99" s="7">
        <v>1</v>
      </c>
    </row>
    <row r="100" spans="1:4" x14ac:dyDescent="0.25">
      <c r="A100" s="19" t="s">
        <v>175</v>
      </c>
      <c r="B100" s="7">
        <v>1</v>
      </c>
      <c r="C100" s="7"/>
      <c r="D100" s="7">
        <v>1</v>
      </c>
    </row>
    <row r="101" spans="1:4" x14ac:dyDescent="0.25">
      <c r="A101" s="51" t="s">
        <v>363</v>
      </c>
      <c r="B101" s="7">
        <v>3</v>
      </c>
      <c r="C101" s="7"/>
      <c r="D101" s="7">
        <v>3</v>
      </c>
    </row>
    <row r="102" spans="1:4" x14ac:dyDescent="0.25">
      <c r="A102" s="51" t="s">
        <v>17</v>
      </c>
      <c r="B102" s="7">
        <v>51</v>
      </c>
      <c r="C102" s="7">
        <v>2</v>
      </c>
      <c r="D102" s="7">
        <v>53</v>
      </c>
    </row>
  </sheetData>
  <sheetProtection pivotTables="0"/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70f9678-d9a4-4cfa-8c44-20482d8adc97">D7S4TTY34CWF-5-264</_dlc_DocId>
    <_dlc_DocIdUrl xmlns="e70f9678-d9a4-4cfa-8c44-20482d8adc97">
      <Url>http://intranettss/_layouts/15/DocIdRedir.aspx?ID=D7S4TTY34CWF-5-264</Url>
      <Description>D7S4TTY34CWF-5-264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F8E3AD9606C48B596A0372ACECFFC" ma:contentTypeVersion="2" ma:contentTypeDescription="Create a new document." ma:contentTypeScope="" ma:versionID="cedcb3b01b7f004fa4ab935ebc003901">
  <xsd:schema xmlns:xsd="http://www.w3.org/2001/XMLSchema" xmlns:xs="http://www.w3.org/2001/XMLSchema" xmlns:p="http://schemas.microsoft.com/office/2006/metadata/properties" xmlns:ns2="e70f9678-d9a4-4cfa-8c44-20482d8adc97" targetNamespace="http://schemas.microsoft.com/office/2006/metadata/properties" ma:root="true" ma:fieldsID="9e892619676a032ecc0bb682c6c6f01b" ns2:_="">
    <xsd:import namespace="e70f9678-d9a4-4cfa-8c44-20482d8adc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f9678-d9a4-4cfa-8c44-20482d8adc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FBAC20-8339-42E1-8B32-BB4497F71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8AE1E19-AC40-4157-A8CF-BFE56B3742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BEF20F-D9DC-4729-8BB8-784868642B1C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e70f9678-d9a4-4cfa-8c44-20482d8adc97"/>
  </ds:schemaRefs>
</ds:datastoreItem>
</file>

<file path=customXml/itemProps4.xml><?xml version="1.0" encoding="utf-8"?>
<ds:datastoreItem xmlns:ds="http://schemas.openxmlformats.org/officeDocument/2006/customXml" ds:itemID="{3B53C44A-42AF-4E77-B08E-CEE8DEC95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f9678-d9a4-4cfa-8c44-20482d8ad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ALIMENTACION</vt:lpstr>
      <vt:lpstr>TRANSPARENCIA</vt:lpstr>
      <vt:lpstr>DATA VALIDATION</vt:lpstr>
      <vt:lpstr>SGC</vt:lpstr>
      <vt:lpstr>SGC-2</vt:lpstr>
      <vt:lpstr>P-TRANSP.</vt:lpstr>
      <vt:lpstr>PIVOT</vt:lpstr>
      <vt:lpstr>Meses</vt:lpstr>
      <vt:lpstr>ALIMENTACION!Print_Titles</vt:lpstr>
      <vt:lpstr>tiempo</vt:lpstr>
      <vt:lpstr>Tiempo2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Garces</dc:creator>
  <cp:lastModifiedBy>Arlin Mercedes</cp:lastModifiedBy>
  <cp:lastPrinted>2015-01-22T13:39:08Z</cp:lastPrinted>
  <dcterms:created xsi:type="dcterms:W3CDTF">2014-06-09T18:58:16Z</dcterms:created>
  <dcterms:modified xsi:type="dcterms:W3CDTF">2016-01-15T18:36:55Z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0x010100128F8E3AD9606C48B596A0372ACECFFC</vt:lpwstr>
  </property>
  <property fmtid="{D5CDD505-2E9C-101B-9397-08002B2CF9AE}" pid="3" name="_dlc_DocIdItemGuid">
    <vt:lpwstr>26d674a4-0f1e-4ea9-8c63-c44376020ab1</vt:lpwstr>
  </property>
</Properties>
</file>