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rlin_Mercedes\AppData\Local\Microsoft\Windows\Temporary Internet Files\Content.Outlook\51A2VVH6\"/>
    </mc:Choice>
  </mc:AlternateContent>
  <bookViews>
    <workbookView xWindow="0" yWindow="0" windowWidth="20490" windowHeight="9045" tabRatio="598" activeTab="1"/>
  </bookViews>
  <sheets>
    <sheet name="ALIMENTACION" sheetId="1" r:id="rId1"/>
    <sheet name="TRANSPARENCIA" sheetId="3" r:id="rId2"/>
    <sheet name="DATA VALIDATION" sheetId="2" state="hidden" r:id="rId3"/>
    <sheet name="SGC" sheetId="8" state="hidden" r:id="rId4"/>
    <sheet name="SGC-2" sheetId="9" r:id="rId5"/>
    <sheet name="P-TRANSP." sheetId="7" state="hidden" r:id="rId6"/>
    <sheet name="PIVOT" sheetId="4" state="hidden" r:id="rId7"/>
  </sheets>
  <definedNames>
    <definedName name="_xlnm._FilterDatabase" localSheetId="0" hidden="1">ALIMENTACION!$A$8:$R$204</definedName>
    <definedName name="Meses">'DATA VALIDATION'!$B$21:$C$32</definedName>
    <definedName name="_xlnm.Print_Titles" localSheetId="0">ALIMENTACION!$1:$8</definedName>
    <definedName name="tiempo">'DATA VALIDATION'!$B$5:$C$7</definedName>
    <definedName name="Tiempo2">'DATA VALIDATION'!$B$5:$C$9</definedName>
    <definedName name="Tiempo3">'DATA VALIDATION'!$O$20:$P$24</definedName>
  </definedNames>
  <calcPr calcId="152511"/>
  <pivotCaches>
    <pivotCache cacheId="8" r:id="rId8"/>
    <pivotCache cacheId="14" r:id="rId9"/>
    <pivotCache cacheId="20" r:id="rId10"/>
  </pivotCaches>
</workbook>
</file>

<file path=xl/calcChain.xml><?xml version="1.0" encoding="utf-8"?>
<calcChain xmlns="http://schemas.openxmlformats.org/spreadsheetml/2006/main">
  <c r="Q205" i="1" l="1"/>
  <c r="O206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G205" i="1"/>
  <c r="O205" i="1"/>
  <c r="L205" i="1"/>
  <c r="M205" i="1"/>
  <c r="S205" i="1"/>
  <c r="G206" i="1"/>
  <c r="L206" i="1"/>
  <c r="M206" i="1"/>
  <c r="Q206" i="1"/>
  <c r="S206" i="1"/>
  <c r="G207" i="1"/>
  <c r="O207" i="1"/>
  <c r="L207" i="1"/>
  <c r="M207" i="1"/>
  <c r="Q207" i="1"/>
  <c r="G208" i="1"/>
  <c r="L208" i="1"/>
  <c r="M208" i="1"/>
  <c r="Q208" i="1"/>
  <c r="S208" i="1"/>
  <c r="G209" i="1"/>
  <c r="L209" i="1"/>
  <c r="M209" i="1"/>
  <c r="Q209" i="1"/>
  <c r="S209" i="1"/>
  <c r="G210" i="1"/>
  <c r="O210" i="1"/>
  <c r="L210" i="1"/>
  <c r="M210" i="1"/>
  <c r="Q210" i="1"/>
  <c r="S210" i="1"/>
  <c r="G211" i="1"/>
  <c r="O211" i="1"/>
  <c r="L211" i="1"/>
  <c r="M211" i="1"/>
  <c r="Q211" i="1"/>
  <c r="S211" i="1"/>
  <c r="G212" i="1"/>
  <c r="O212" i="1"/>
  <c r="L212" i="1"/>
  <c r="M212" i="1"/>
  <c r="Q212" i="1"/>
  <c r="S212" i="1"/>
  <c r="G213" i="1"/>
  <c r="O213" i="1"/>
  <c r="L213" i="1"/>
  <c r="M213" i="1"/>
  <c r="Q213" i="1"/>
  <c r="S213" i="1"/>
  <c r="G214" i="1"/>
  <c r="O214" i="1"/>
  <c r="L214" i="1"/>
  <c r="M214" i="1"/>
  <c r="Q214" i="1"/>
  <c r="R214" i="1"/>
  <c r="G215" i="1"/>
  <c r="O215" i="1"/>
  <c r="L215" i="1"/>
  <c r="M215" i="1"/>
  <c r="Q215" i="1"/>
  <c r="R215" i="1"/>
  <c r="S215" i="1"/>
  <c r="G216" i="1"/>
  <c r="L216" i="1"/>
  <c r="M216" i="1"/>
  <c r="O216" i="1"/>
  <c r="Q216" i="1"/>
  <c r="R216" i="1"/>
  <c r="S216" i="1"/>
  <c r="G217" i="1"/>
  <c r="O217" i="1"/>
  <c r="L217" i="1"/>
  <c r="M217" i="1"/>
  <c r="Q217" i="1"/>
  <c r="R217" i="1"/>
  <c r="S217" i="1"/>
  <c r="G218" i="1"/>
  <c r="L218" i="1"/>
  <c r="M218" i="1"/>
  <c r="O218" i="1"/>
  <c r="Q218" i="1"/>
  <c r="R218" i="1"/>
  <c r="S218" i="1"/>
  <c r="G219" i="1"/>
  <c r="O219" i="1"/>
  <c r="L219" i="1"/>
  <c r="M219" i="1"/>
  <c r="Q219" i="1"/>
  <c r="R219" i="1"/>
  <c r="S219" i="1"/>
  <c r="G220" i="1"/>
  <c r="L220" i="1"/>
  <c r="M220" i="1"/>
  <c r="O220" i="1"/>
  <c r="Q220" i="1"/>
  <c r="R220" i="1"/>
  <c r="S220" i="1"/>
  <c r="G221" i="1"/>
  <c r="O221" i="1"/>
  <c r="L221" i="1"/>
  <c r="M221" i="1"/>
  <c r="Q221" i="1"/>
  <c r="R221" i="1"/>
  <c r="S221" i="1"/>
  <c r="G222" i="1"/>
  <c r="L222" i="1"/>
  <c r="M222" i="1"/>
  <c r="O222" i="1"/>
  <c r="Q222" i="1"/>
  <c r="R222" i="1"/>
  <c r="S222" i="1"/>
  <c r="G223" i="1"/>
  <c r="O223" i="1"/>
  <c r="L223" i="1"/>
  <c r="M223" i="1"/>
  <c r="Q223" i="1"/>
  <c r="R223" i="1"/>
  <c r="S223" i="1"/>
  <c r="G224" i="1"/>
  <c r="L224" i="1"/>
  <c r="M224" i="1"/>
  <c r="O224" i="1"/>
  <c r="Q224" i="1"/>
  <c r="R224" i="1"/>
  <c r="S224" i="1"/>
  <c r="G225" i="1"/>
  <c r="O225" i="1"/>
  <c r="L225" i="1"/>
  <c r="M225" i="1"/>
  <c r="Q225" i="1"/>
  <c r="R225" i="1"/>
  <c r="S225" i="1"/>
  <c r="G226" i="1"/>
  <c r="L226" i="1"/>
  <c r="M226" i="1"/>
  <c r="O226" i="1"/>
  <c r="Q226" i="1"/>
  <c r="R226" i="1"/>
  <c r="S226" i="1"/>
  <c r="G227" i="1"/>
  <c r="O227" i="1"/>
  <c r="L227" i="1"/>
  <c r="M227" i="1"/>
  <c r="Q227" i="1"/>
  <c r="R227" i="1"/>
  <c r="S227" i="1"/>
  <c r="G228" i="1"/>
  <c r="L228" i="1"/>
  <c r="M228" i="1"/>
  <c r="O228" i="1"/>
  <c r="Q228" i="1"/>
  <c r="R228" i="1"/>
  <c r="S228" i="1"/>
  <c r="G229" i="1"/>
  <c r="O229" i="1"/>
  <c r="L229" i="1"/>
  <c r="M229" i="1"/>
  <c r="Q229" i="1"/>
  <c r="R229" i="1"/>
  <c r="S229" i="1"/>
  <c r="G230" i="1"/>
  <c r="L230" i="1"/>
  <c r="M230" i="1"/>
  <c r="O230" i="1"/>
  <c r="Q230" i="1"/>
  <c r="R230" i="1"/>
  <c r="S230" i="1"/>
  <c r="G231" i="1"/>
  <c r="O231" i="1"/>
  <c r="L231" i="1"/>
  <c r="M231" i="1"/>
  <c r="Q231" i="1"/>
  <c r="R231" i="1"/>
  <c r="S231" i="1"/>
  <c r="G232" i="1"/>
  <c r="L232" i="1"/>
  <c r="M232" i="1"/>
  <c r="O232" i="1"/>
  <c r="Q232" i="1"/>
  <c r="R232" i="1"/>
  <c r="S232" i="1"/>
  <c r="G233" i="1"/>
  <c r="O233" i="1"/>
  <c r="L233" i="1"/>
  <c r="M233" i="1"/>
  <c r="Q233" i="1"/>
  <c r="R233" i="1"/>
  <c r="S233" i="1"/>
  <c r="G234" i="1"/>
  <c r="L234" i="1"/>
  <c r="M234" i="1"/>
  <c r="O234" i="1"/>
  <c r="Q234" i="1"/>
  <c r="R234" i="1"/>
  <c r="S234" i="1"/>
  <c r="G235" i="1"/>
  <c r="O235" i="1"/>
  <c r="L235" i="1"/>
  <c r="M235" i="1"/>
  <c r="Q235" i="1"/>
  <c r="R235" i="1"/>
  <c r="S235" i="1"/>
  <c r="G236" i="1"/>
  <c r="L236" i="1"/>
  <c r="M236" i="1"/>
  <c r="O236" i="1"/>
  <c r="Q236" i="1"/>
  <c r="R236" i="1"/>
  <c r="S236" i="1"/>
  <c r="G237" i="1"/>
  <c r="O237" i="1"/>
  <c r="L237" i="1"/>
  <c r="M237" i="1"/>
  <c r="Q237" i="1"/>
  <c r="R237" i="1"/>
  <c r="S237" i="1"/>
  <c r="G238" i="1"/>
  <c r="L238" i="1"/>
  <c r="M238" i="1"/>
  <c r="O238" i="1"/>
  <c r="Q238" i="1"/>
  <c r="R238" i="1"/>
  <c r="S238" i="1"/>
  <c r="G239" i="1"/>
  <c r="O239" i="1"/>
  <c r="L239" i="1"/>
  <c r="M239" i="1"/>
  <c r="Q239" i="1"/>
  <c r="R239" i="1"/>
  <c r="S239" i="1"/>
  <c r="G240" i="1"/>
  <c r="L240" i="1"/>
  <c r="M240" i="1"/>
  <c r="O240" i="1"/>
  <c r="Q240" i="1"/>
  <c r="R240" i="1"/>
  <c r="S240" i="1"/>
  <c r="G241" i="1"/>
  <c r="O241" i="1"/>
  <c r="L241" i="1"/>
  <c r="M241" i="1"/>
  <c r="Q241" i="1"/>
  <c r="R241" i="1"/>
  <c r="S241" i="1"/>
  <c r="G242" i="1"/>
  <c r="L242" i="1"/>
  <c r="M242" i="1"/>
  <c r="O242" i="1"/>
  <c r="Q242" i="1"/>
  <c r="R242" i="1"/>
  <c r="S242" i="1"/>
  <c r="G243" i="1"/>
  <c r="O243" i="1"/>
  <c r="L243" i="1"/>
  <c r="M243" i="1"/>
  <c r="Q243" i="1"/>
  <c r="R243" i="1"/>
  <c r="S243" i="1"/>
  <c r="G244" i="1"/>
  <c r="L244" i="1"/>
  <c r="M244" i="1"/>
  <c r="O244" i="1"/>
  <c r="Q244" i="1"/>
  <c r="R244" i="1"/>
  <c r="S244" i="1"/>
  <c r="G245" i="1"/>
  <c r="O245" i="1"/>
  <c r="L245" i="1"/>
  <c r="M245" i="1"/>
  <c r="Q245" i="1"/>
  <c r="R245" i="1"/>
  <c r="S245" i="1"/>
  <c r="G246" i="1"/>
  <c r="L246" i="1"/>
  <c r="M246" i="1"/>
  <c r="O246" i="1"/>
  <c r="Q246" i="1"/>
  <c r="R246" i="1"/>
  <c r="S246" i="1"/>
  <c r="G247" i="1"/>
  <c r="O247" i="1"/>
  <c r="L247" i="1"/>
  <c r="M247" i="1"/>
  <c r="Q247" i="1"/>
  <c r="R247" i="1"/>
  <c r="S247" i="1"/>
  <c r="G248" i="1"/>
  <c r="L248" i="1"/>
  <c r="M248" i="1"/>
  <c r="O248" i="1"/>
  <c r="Q248" i="1"/>
  <c r="R248" i="1"/>
  <c r="S248" i="1"/>
  <c r="G249" i="1"/>
  <c r="O249" i="1"/>
  <c r="L249" i="1"/>
  <c r="M249" i="1"/>
  <c r="Q249" i="1"/>
  <c r="R249" i="1"/>
  <c r="S249" i="1"/>
  <c r="G250" i="1"/>
  <c r="L250" i="1"/>
  <c r="M250" i="1"/>
  <c r="O250" i="1"/>
  <c r="Q250" i="1"/>
  <c r="R250" i="1"/>
  <c r="S250" i="1"/>
  <c r="G251" i="1"/>
  <c r="O251" i="1"/>
  <c r="L251" i="1"/>
  <c r="M251" i="1"/>
  <c r="Q251" i="1"/>
  <c r="R251" i="1"/>
  <c r="S251" i="1"/>
  <c r="G252" i="1"/>
  <c r="L252" i="1"/>
  <c r="M252" i="1"/>
  <c r="O252" i="1"/>
  <c r="Q252" i="1"/>
  <c r="R252" i="1"/>
  <c r="S252" i="1"/>
  <c r="G253" i="1"/>
  <c r="O253" i="1"/>
  <c r="L253" i="1"/>
  <c r="M253" i="1"/>
  <c r="Q253" i="1"/>
  <c r="R253" i="1"/>
  <c r="S253" i="1"/>
  <c r="G254" i="1"/>
  <c r="L254" i="1"/>
  <c r="M254" i="1"/>
  <c r="O254" i="1"/>
  <c r="Q254" i="1"/>
  <c r="R254" i="1"/>
  <c r="S254" i="1"/>
  <c r="G255" i="1"/>
  <c r="O255" i="1"/>
  <c r="L255" i="1"/>
  <c r="M255" i="1"/>
  <c r="Q255" i="1"/>
  <c r="R255" i="1"/>
  <c r="S255" i="1"/>
  <c r="G256" i="1"/>
  <c r="L256" i="1"/>
  <c r="M256" i="1"/>
  <c r="O256" i="1"/>
  <c r="Q256" i="1"/>
  <c r="R256" i="1"/>
  <c r="S256" i="1"/>
  <c r="G257" i="1"/>
  <c r="O257" i="1"/>
  <c r="L257" i="1"/>
  <c r="M257" i="1"/>
  <c r="Q257" i="1"/>
  <c r="R257" i="1"/>
  <c r="S257" i="1"/>
  <c r="G258" i="1"/>
  <c r="L258" i="1"/>
  <c r="M258" i="1"/>
  <c r="O258" i="1"/>
  <c r="Q258" i="1"/>
  <c r="R258" i="1"/>
  <c r="S258" i="1"/>
  <c r="G259" i="1"/>
  <c r="O259" i="1"/>
  <c r="L259" i="1"/>
  <c r="M259" i="1"/>
  <c r="Q259" i="1"/>
  <c r="R259" i="1"/>
  <c r="S259" i="1"/>
  <c r="G260" i="1"/>
  <c r="L260" i="1"/>
  <c r="M260" i="1"/>
  <c r="O260" i="1"/>
  <c r="Q260" i="1"/>
  <c r="R260" i="1"/>
  <c r="S260" i="1"/>
  <c r="G261" i="1"/>
  <c r="O261" i="1"/>
  <c r="L261" i="1"/>
  <c r="M261" i="1"/>
  <c r="Q261" i="1"/>
  <c r="R261" i="1"/>
  <c r="S261" i="1"/>
  <c r="G262" i="1"/>
  <c r="L262" i="1"/>
  <c r="M262" i="1"/>
  <c r="O262" i="1"/>
  <c r="Q262" i="1"/>
  <c r="R262" i="1"/>
  <c r="S262" i="1"/>
  <c r="G263" i="1"/>
  <c r="O263" i="1"/>
  <c r="L263" i="1"/>
  <c r="M263" i="1"/>
  <c r="Q263" i="1"/>
  <c r="R263" i="1"/>
  <c r="S263" i="1"/>
  <c r="G264" i="1"/>
  <c r="L264" i="1"/>
  <c r="M264" i="1"/>
  <c r="O264" i="1"/>
  <c r="Q264" i="1"/>
  <c r="R264" i="1"/>
  <c r="S264" i="1"/>
  <c r="G265" i="1"/>
  <c r="O265" i="1"/>
  <c r="L265" i="1"/>
  <c r="M265" i="1"/>
  <c r="Q265" i="1"/>
  <c r="R265" i="1"/>
  <c r="S265" i="1"/>
  <c r="G266" i="1"/>
  <c r="L266" i="1"/>
  <c r="M266" i="1"/>
  <c r="O266" i="1"/>
  <c r="Q266" i="1"/>
  <c r="R266" i="1"/>
  <c r="S266" i="1"/>
  <c r="G267" i="1"/>
  <c r="O267" i="1"/>
  <c r="L267" i="1"/>
  <c r="M267" i="1"/>
  <c r="Q267" i="1"/>
  <c r="R267" i="1"/>
  <c r="S267" i="1"/>
  <c r="G268" i="1"/>
  <c r="L268" i="1"/>
  <c r="M268" i="1"/>
  <c r="O268" i="1"/>
  <c r="Q268" i="1"/>
  <c r="R268" i="1"/>
  <c r="S268" i="1"/>
  <c r="G269" i="1"/>
  <c r="O269" i="1"/>
  <c r="L269" i="1"/>
  <c r="M269" i="1"/>
  <c r="Q269" i="1"/>
  <c r="R269" i="1"/>
  <c r="S269" i="1"/>
  <c r="G270" i="1"/>
  <c r="L270" i="1"/>
  <c r="M270" i="1"/>
  <c r="O270" i="1"/>
  <c r="Q270" i="1"/>
  <c r="R270" i="1"/>
  <c r="S270" i="1"/>
  <c r="G271" i="1"/>
  <c r="O271" i="1"/>
  <c r="L271" i="1"/>
  <c r="M271" i="1"/>
  <c r="Q271" i="1"/>
  <c r="R271" i="1"/>
  <c r="S271" i="1"/>
  <c r="G272" i="1"/>
  <c r="L272" i="1"/>
  <c r="M272" i="1"/>
  <c r="O272" i="1"/>
  <c r="Q272" i="1"/>
  <c r="R272" i="1"/>
  <c r="S272" i="1"/>
  <c r="G273" i="1"/>
  <c r="O273" i="1"/>
  <c r="L273" i="1"/>
  <c r="M273" i="1"/>
  <c r="Q273" i="1"/>
  <c r="R273" i="1"/>
  <c r="S273" i="1"/>
  <c r="G274" i="1"/>
  <c r="L274" i="1"/>
  <c r="M274" i="1"/>
  <c r="O274" i="1"/>
  <c r="Q274" i="1"/>
  <c r="R274" i="1"/>
  <c r="S274" i="1"/>
  <c r="G275" i="1"/>
  <c r="O275" i="1"/>
  <c r="L275" i="1"/>
  <c r="M275" i="1"/>
  <c r="Q275" i="1"/>
  <c r="R275" i="1"/>
  <c r="S275" i="1"/>
  <c r="G276" i="1"/>
  <c r="L276" i="1"/>
  <c r="M276" i="1"/>
  <c r="O276" i="1"/>
  <c r="Q276" i="1"/>
  <c r="R276" i="1"/>
  <c r="S276" i="1"/>
  <c r="G277" i="1"/>
  <c r="O277" i="1"/>
  <c r="L277" i="1"/>
  <c r="M277" i="1"/>
  <c r="Q277" i="1"/>
  <c r="R277" i="1"/>
  <c r="S277" i="1"/>
  <c r="G278" i="1"/>
  <c r="L278" i="1"/>
  <c r="M278" i="1"/>
  <c r="O278" i="1"/>
  <c r="Q278" i="1"/>
  <c r="R278" i="1"/>
  <c r="S278" i="1"/>
  <c r="G279" i="1"/>
  <c r="O279" i="1"/>
  <c r="L279" i="1"/>
  <c r="M279" i="1"/>
  <c r="Q279" i="1"/>
  <c r="R279" i="1"/>
  <c r="S279" i="1"/>
  <c r="G280" i="1"/>
  <c r="L280" i="1"/>
  <c r="M280" i="1"/>
  <c r="O280" i="1"/>
  <c r="Q280" i="1"/>
  <c r="R280" i="1"/>
  <c r="S280" i="1"/>
  <c r="G281" i="1"/>
  <c r="O281" i="1"/>
  <c r="L281" i="1"/>
  <c r="M281" i="1"/>
  <c r="Q281" i="1"/>
  <c r="R281" i="1"/>
  <c r="S281" i="1"/>
  <c r="G282" i="1"/>
  <c r="L282" i="1"/>
  <c r="M282" i="1"/>
  <c r="O282" i="1"/>
  <c r="Q282" i="1"/>
  <c r="R282" i="1"/>
  <c r="S282" i="1"/>
  <c r="G283" i="1"/>
  <c r="O283" i="1"/>
  <c r="L283" i="1"/>
  <c r="M283" i="1"/>
  <c r="Q283" i="1"/>
  <c r="R283" i="1"/>
  <c r="S283" i="1"/>
  <c r="G284" i="1"/>
  <c r="L284" i="1"/>
  <c r="M284" i="1"/>
  <c r="O284" i="1"/>
  <c r="Q284" i="1"/>
  <c r="R284" i="1"/>
  <c r="S284" i="1"/>
  <c r="G285" i="1"/>
  <c r="O285" i="1"/>
  <c r="L285" i="1"/>
  <c r="M285" i="1"/>
  <c r="Q285" i="1"/>
  <c r="R285" i="1"/>
  <c r="S285" i="1"/>
  <c r="G286" i="1"/>
  <c r="L286" i="1"/>
  <c r="M286" i="1"/>
  <c r="O286" i="1"/>
  <c r="Q286" i="1"/>
  <c r="R286" i="1"/>
  <c r="S286" i="1"/>
  <c r="G287" i="1"/>
  <c r="O287" i="1"/>
  <c r="L287" i="1"/>
  <c r="M287" i="1"/>
  <c r="Q287" i="1"/>
  <c r="R287" i="1"/>
  <c r="S287" i="1"/>
  <c r="G288" i="1"/>
  <c r="L288" i="1"/>
  <c r="M288" i="1"/>
  <c r="O288" i="1"/>
  <c r="Q288" i="1"/>
  <c r="R288" i="1"/>
  <c r="S288" i="1"/>
  <c r="G289" i="1"/>
  <c r="O289" i="1"/>
  <c r="L289" i="1"/>
  <c r="M289" i="1"/>
  <c r="Q289" i="1"/>
  <c r="R289" i="1"/>
  <c r="S289" i="1"/>
  <c r="G290" i="1"/>
  <c r="L290" i="1"/>
  <c r="M290" i="1"/>
  <c r="O290" i="1"/>
  <c r="Q290" i="1"/>
  <c r="R290" i="1"/>
  <c r="S290" i="1"/>
  <c r="G291" i="1"/>
  <c r="O291" i="1"/>
  <c r="L291" i="1"/>
  <c r="M291" i="1"/>
  <c r="Q291" i="1"/>
  <c r="R291" i="1"/>
  <c r="S291" i="1"/>
  <c r="G292" i="1"/>
  <c r="L292" i="1"/>
  <c r="M292" i="1"/>
  <c r="O292" i="1"/>
  <c r="Q292" i="1"/>
  <c r="R292" i="1"/>
  <c r="S292" i="1"/>
  <c r="G293" i="1"/>
  <c r="O293" i="1"/>
  <c r="L293" i="1"/>
  <c r="M293" i="1"/>
  <c r="Q293" i="1"/>
  <c r="R293" i="1"/>
  <c r="S293" i="1"/>
  <c r="G294" i="1"/>
  <c r="L294" i="1"/>
  <c r="M294" i="1"/>
  <c r="O294" i="1"/>
  <c r="Q294" i="1"/>
  <c r="R294" i="1"/>
  <c r="S294" i="1"/>
  <c r="G295" i="1"/>
  <c r="O295" i="1"/>
  <c r="L295" i="1"/>
  <c r="M295" i="1"/>
  <c r="Q295" i="1"/>
  <c r="R295" i="1"/>
  <c r="S295" i="1"/>
  <c r="G296" i="1"/>
  <c r="L296" i="1"/>
  <c r="M296" i="1"/>
  <c r="O296" i="1"/>
  <c r="Q296" i="1"/>
  <c r="R296" i="1"/>
  <c r="S296" i="1"/>
  <c r="G297" i="1"/>
  <c r="O297" i="1"/>
  <c r="L297" i="1"/>
  <c r="M297" i="1"/>
  <c r="Q297" i="1"/>
  <c r="R297" i="1"/>
  <c r="S297" i="1"/>
  <c r="G298" i="1"/>
  <c r="L298" i="1"/>
  <c r="M298" i="1"/>
  <c r="O298" i="1"/>
  <c r="Q298" i="1"/>
  <c r="R298" i="1"/>
  <c r="S298" i="1"/>
  <c r="G299" i="1"/>
  <c r="O299" i="1"/>
  <c r="L299" i="1"/>
  <c r="M299" i="1"/>
  <c r="Q299" i="1"/>
  <c r="R299" i="1"/>
  <c r="S299" i="1"/>
  <c r="G300" i="1"/>
  <c r="L300" i="1"/>
  <c r="M300" i="1"/>
  <c r="O300" i="1"/>
  <c r="Q300" i="1"/>
  <c r="R300" i="1"/>
  <c r="S300" i="1"/>
  <c r="G301" i="1"/>
  <c r="O301" i="1"/>
  <c r="L301" i="1"/>
  <c r="M301" i="1"/>
  <c r="Q301" i="1"/>
  <c r="R301" i="1"/>
  <c r="S301" i="1"/>
  <c r="G302" i="1"/>
  <c r="L302" i="1"/>
  <c r="M302" i="1"/>
  <c r="O302" i="1"/>
  <c r="Q302" i="1"/>
  <c r="R302" i="1"/>
  <c r="S302" i="1"/>
  <c r="G303" i="1"/>
  <c r="O303" i="1"/>
  <c r="L303" i="1"/>
  <c r="M303" i="1"/>
  <c r="Q303" i="1"/>
  <c r="R303" i="1"/>
  <c r="S303" i="1"/>
  <c r="G304" i="1"/>
  <c r="L304" i="1"/>
  <c r="M304" i="1"/>
  <c r="O304" i="1"/>
  <c r="Q304" i="1"/>
  <c r="R304" i="1"/>
  <c r="S304" i="1"/>
  <c r="G305" i="1"/>
  <c r="O305" i="1"/>
  <c r="L305" i="1"/>
  <c r="M305" i="1"/>
  <c r="Q305" i="1"/>
  <c r="R305" i="1"/>
  <c r="S305" i="1"/>
  <c r="G306" i="1"/>
  <c r="L306" i="1"/>
  <c r="M306" i="1"/>
  <c r="O306" i="1"/>
  <c r="Q306" i="1"/>
  <c r="R306" i="1"/>
  <c r="S306" i="1"/>
  <c r="G307" i="1"/>
  <c r="O307" i="1"/>
  <c r="L307" i="1"/>
  <c r="M307" i="1"/>
  <c r="Q307" i="1"/>
  <c r="R307" i="1"/>
  <c r="S307" i="1"/>
  <c r="G308" i="1"/>
  <c r="L308" i="1"/>
  <c r="M308" i="1"/>
  <c r="O308" i="1"/>
  <c r="Q308" i="1"/>
  <c r="R308" i="1"/>
  <c r="S308" i="1"/>
  <c r="G309" i="1"/>
  <c r="O309" i="1"/>
  <c r="L309" i="1"/>
  <c r="M309" i="1"/>
  <c r="Q309" i="1"/>
  <c r="R309" i="1"/>
  <c r="S309" i="1"/>
  <c r="G310" i="1"/>
  <c r="L310" i="1"/>
  <c r="M310" i="1"/>
  <c r="O310" i="1"/>
  <c r="Q310" i="1"/>
  <c r="R310" i="1"/>
  <c r="S310" i="1"/>
  <c r="G311" i="1"/>
  <c r="O311" i="1"/>
  <c r="L311" i="1"/>
  <c r="M311" i="1"/>
  <c r="Q311" i="1"/>
  <c r="R311" i="1"/>
  <c r="S311" i="1"/>
  <c r="G312" i="1"/>
  <c r="L312" i="1"/>
  <c r="M312" i="1"/>
  <c r="O312" i="1"/>
  <c r="Q312" i="1"/>
  <c r="R312" i="1"/>
  <c r="S312" i="1"/>
  <c r="G313" i="1"/>
  <c r="O313" i="1"/>
  <c r="L313" i="1"/>
  <c r="M313" i="1"/>
  <c r="Q313" i="1"/>
  <c r="R313" i="1"/>
  <c r="S313" i="1"/>
  <c r="G314" i="1"/>
  <c r="L314" i="1"/>
  <c r="M314" i="1"/>
  <c r="O314" i="1"/>
  <c r="Q314" i="1"/>
  <c r="R314" i="1"/>
  <c r="S314" i="1"/>
  <c r="G315" i="1"/>
  <c r="O315" i="1"/>
  <c r="L315" i="1"/>
  <c r="M315" i="1"/>
  <c r="Q315" i="1"/>
  <c r="R315" i="1"/>
  <c r="S315" i="1"/>
  <c r="G316" i="1"/>
  <c r="L316" i="1"/>
  <c r="M316" i="1"/>
  <c r="O316" i="1"/>
  <c r="Q316" i="1"/>
  <c r="R316" i="1"/>
  <c r="S316" i="1"/>
  <c r="G317" i="1"/>
  <c r="O317" i="1"/>
  <c r="L317" i="1"/>
  <c r="M317" i="1"/>
  <c r="Q317" i="1"/>
  <c r="R317" i="1"/>
  <c r="S317" i="1"/>
  <c r="G318" i="1"/>
  <c r="L318" i="1"/>
  <c r="M318" i="1"/>
  <c r="O318" i="1"/>
  <c r="Q318" i="1"/>
  <c r="R318" i="1"/>
  <c r="S318" i="1"/>
  <c r="G319" i="1"/>
  <c r="O319" i="1"/>
  <c r="L319" i="1"/>
  <c r="M319" i="1"/>
  <c r="Q319" i="1"/>
  <c r="R319" i="1"/>
  <c r="S319" i="1"/>
  <c r="G320" i="1"/>
  <c r="L320" i="1"/>
  <c r="M320" i="1"/>
  <c r="O320" i="1"/>
  <c r="Q320" i="1"/>
  <c r="R320" i="1"/>
  <c r="S320" i="1"/>
  <c r="G321" i="1"/>
  <c r="O321" i="1"/>
  <c r="L321" i="1"/>
  <c r="M321" i="1"/>
  <c r="Q321" i="1"/>
  <c r="R321" i="1"/>
  <c r="S321" i="1"/>
  <c r="G322" i="1"/>
  <c r="L322" i="1"/>
  <c r="M322" i="1"/>
  <c r="O322" i="1"/>
  <c r="Q322" i="1"/>
  <c r="R322" i="1"/>
  <c r="S322" i="1"/>
  <c r="G323" i="1"/>
  <c r="O323" i="1"/>
  <c r="L323" i="1"/>
  <c r="M323" i="1"/>
  <c r="Q323" i="1"/>
  <c r="R323" i="1"/>
  <c r="S323" i="1"/>
  <c r="G324" i="1"/>
  <c r="L324" i="1"/>
  <c r="M324" i="1"/>
  <c r="O324" i="1"/>
  <c r="Q324" i="1"/>
  <c r="R324" i="1"/>
  <c r="S324" i="1"/>
  <c r="G325" i="1"/>
  <c r="O325" i="1"/>
  <c r="L325" i="1"/>
  <c r="M325" i="1"/>
  <c r="Q325" i="1"/>
  <c r="R325" i="1"/>
  <c r="S325" i="1"/>
  <c r="G326" i="1"/>
  <c r="L326" i="1"/>
  <c r="M326" i="1"/>
  <c r="O326" i="1"/>
  <c r="Q326" i="1"/>
  <c r="R326" i="1"/>
  <c r="S326" i="1"/>
  <c r="G327" i="1"/>
  <c r="O327" i="1"/>
  <c r="L327" i="1"/>
  <c r="M327" i="1"/>
  <c r="Q327" i="1"/>
  <c r="R327" i="1"/>
  <c r="S327" i="1"/>
  <c r="G328" i="1"/>
  <c r="L328" i="1"/>
  <c r="M328" i="1"/>
  <c r="O328" i="1"/>
  <c r="Q328" i="1"/>
  <c r="R328" i="1"/>
  <c r="S328" i="1"/>
  <c r="G329" i="1"/>
  <c r="O329" i="1"/>
  <c r="L329" i="1"/>
  <c r="M329" i="1"/>
  <c r="Q329" i="1"/>
  <c r="R329" i="1"/>
  <c r="S329" i="1"/>
  <c r="G330" i="1"/>
  <c r="L330" i="1"/>
  <c r="M330" i="1"/>
  <c r="O330" i="1"/>
  <c r="Q330" i="1"/>
  <c r="R330" i="1"/>
  <c r="S330" i="1"/>
  <c r="G331" i="1"/>
  <c r="O331" i="1"/>
  <c r="L331" i="1"/>
  <c r="M331" i="1"/>
  <c r="Q331" i="1"/>
  <c r="R331" i="1"/>
  <c r="S331" i="1"/>
  <c r="G332" i="1"/>
  <c r="L332" i="1"/>
  <c r="M332" i="1"/>
  <c r="O332" i="1"/>
  <c r="Q332" i="1"/>
  <c r="R332" i="1"/>
  <c r="S332" i="1"/>
  <c r="G333" i="1"/>
  <c r="O333" i="1"/>
  <c r="L333" i="1"/>
  <c r="M333" i="1"/>
  <c r="Q333" i="1"/>
  <c r="R333" i="1"/>
  <c r="S333" i="1"/>
  <c r="G334" i="1"/>
  <c r="L334" i="1"/>
  <c r="M334" i="1"/>
  <c r="O334" i="1"/>
  <c r="Q334" i="1"/>
  <c r="R334" i="1"/>
  <c r="S334" i="1"/>
  <c r="G335" i="1"/>
  <c r="O335" i="1"/>
  <c r="L335" i="1"/>
  <c r="M335" i="1"/>
  <c r="Q335" i="1"/>
  <c r="R335" i="1"/>
  <c r="S335" i="1"/>
  <c r="G336" i="1"/>
  <c r="L336" i="1"/>
  <c r="M336" i="1"/>
  <c r="O336" i="1"/>
  <c r="Q336" i="1"/>
  <c r="R336" i="1"/>
  <c r="S336" i="1"/>
  <c r="G337" i="1"/>
  <c r="O337" i="1"/>
  <c r="L337" i="1"/>
  <c r="M337" i="1"/>
  <c r="Q337" i="1"/>
  <c r="R337" i="1"/>
  <c r="S337" i="1"/>
  <c r="G338" i="1"/>
  <c r="L338" i="1"/>
  <c r="M338" i="1"/>
  <c r="O338" i="1"/>
  <c r="Q338" i="1"/>
  <c r="R338" i="1"/>
  <c r="S338" i="1"/>
  <c r="G339" i="1"/>
  <c r="O339" i="1"/>
  <c r="L339" i="1"/>
  <c r="M339" i="1"/>
  <c r="Q339" i="1"/>
  <c r="R339" i="1"/>
  <c r="S339" i="1"/>
  <c r="G340" i="1"/>
  <c r="L340" i="1"/>
  <c r="M340" i="1"/>
  <c r="O340" i="1"/>
  <c r="Q340" i="1"/>
  <c r="R340" i="1"/>
  <c r="S340" i="1"/>
  <c r="G341" i="1"/>
  <c r="O341" i="1"/>
  <c r="L341" i="1"/>
  <c r="M341" i="1"/>
  <c r="Q341" i="1"/>
  <c r="R341" i="1"/>
  <c r="S341" i="1"/>
  <c r="G342" i="1"/>
  <c r="L342" i="1"/>
  <c r="M342" i="1"/>
  <c r="O342" i="1"/>
  <c r="Q342" i="1"/>
  <c r="R342" i="1"/>
  <c r="S342" i="1"/>
  <c r="G343" i="1"/>
  <c r="O343" i="1"/>
  <c r="L343" i="1"/>
  <c r="M343" i="1"/>
  <c r="Q343" i="1"/>
  <c r="R343" i="1"/>
  <c r="S343" i="1"/>
  <c r="G344" i="1"/>
  <c r="L344" i="1"/>
  <c r="M344" i="1"/>
  <c r="O344" i="1"/>
  <c r="Q344" i="1"/>
  <c r="R344" i="1"/>
  <c r="S344" i="1"/>
  <c r="G345" i="1"/>
  <c r="O345" i="1"/>
  <c r="L345" i="1"/>
  <c r="M345" i="1"/>
  <c r="Q345" i="1"/>
  <c r="R345" i="1"/>
  <c r="S345" i="1"/>
  <c r="G346" i="1"/>
  <c r="L346" i="1"/>
  <c r="M346" i="1"/>
  <c r="O346" i="1"/>
  <c r="Q346" i="1"/>
  <c r="R346" i="1"/>
  <c r="S346" i="1"/>
  <c r="G347" i="1"/>
  <c r="O347" i="1"/>
  <c r="L347" i="1"/>
  <c r="M347" i="1"/>
  <c r="Q347" i="1"/>
  <c r="R347" i="1"/>
  <c r="S347" i="1"/>
  <c r="G348" i="1"/>
  <c r="L348" i="1"/>
  <c r="M348" i="1"/>
  <c r="O348" i="1"/>
  <c r="Q348" i="1"/>
  <c r="R348" i="1"/>
  <c r="S348" i="1"/>
  <c r="S214" i="1"/>
  <c r="R213" i="1"/>
  <c r="R212" i="1"/>
  <c r="R211" i="1"/>
  <c r="R210" i="1"/>
  <c r="R209" i="1"/>
  <c r="R208" i="1"/>
  <c r="R207" i="1"/>
  <c r="R206" i="1"/>
  <c r="R205" i="1"/>
  <c r="Q185" i="1"/>
  <c r="Q184" i="1"/>
  <c r="Q168" i="1"/>
  <c r="S177" i="1"/>
  <c r="Q173" i="1"/>
  <c r="Q167" i="1"/>
  <c r="Q204" i="1"/>
  <c r="Q203" i="1"/>
  <c r="Q202" i="1"/>
  <c r="Q201" i="1"/>
  <c r="Q200" i="1"/>
  <c r="Q199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3" i="1"/>
  <c r="Q182" i="1"/>
  <c r="Q181" i="1"/>
  <c r="Q180" i="1"/>
  <c r="Q179" i="1"/>
  <c r="Q178" i="1"/>
  <c r="Q177" i="1"/>
  <c r="Q176" i="1"/>
  <c r="Q175" i="1"/>
  <c r="Q174" i="1"/>
  <c r="Q172" i="1"/>
  <c r="Q171" i="1"/>
  <c r="Q170" i="1"/>
  <c r="Q169" i="1"/>
  <c r="Q166" i="1"/>
  <c r="Q165" i="1"/>
  <c r="Q164" i="1"/>
  <c r="Q163" i="1"/>
  <c r="Q103" i="1"/>
  <c r="G110" i="1"/>
  <c r="G99" i="1"/>
  <c r="G100" i="1"/>
  <c r="G101" i="1"/>
  <c r="G102" i="1"/>
  <c r="G103" i="1"/>
  <c r="O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O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R167" i="1"/>
  <c r="G168" i="1"/>
  <c r="R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R184" i="1"/>
  <c r="G185" i="1"/>
  <c r="R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98" i="1"/>
  <c r="Q91" i="1"/>
  <c r="Q92" i="1"/>
  <c r="K91" i="1"/>
  <c r="K203" i="1"/>
  <c r="K202" i="1"/>
  <c r="K201" i="1"/>
  <c r="K200" i="1"/>
  <c r="K199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9" i="1"/>
  <c r="K88" i="1"/>
  <c r="K87" i="1"/>
  <c r="K86" i="1"/>
  <c r="K85" i="1"/>
  <c r="K84" i="1"/>
  <c r="K83" i="1"/>
  <c r="K82" i="1"/>
  <c r="K81" i="1"/>
  <c r="K80" i="1"/>
  <c r="K79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8" i="1"/>
  <c r="L77" i="1"/>
  <c r="L64" i="1"/>
  <c r="M64" i="1"/>
  <c r="Q64" i="1"/>
  <c r="S64" i="1"/>
  <c r="M10" i="2"/>
  <c r="L10" i="2"/>
  <c r="K10" i="2"/>
  <c r="J10" i="2"/>
  <c r="I10" i="2"/>
  <c r="H10" i="2"/>
  <c r="G33" i="3"/>
  <c r="G32" i="3"/>
  <c r="G31" i="3"/>
  <c r="G30" i="3"/>
  <c r="G29" i="3"/>
  <c r="G28" i="3"/>
  <c r="G27" i="3"/>
  <c r="G26" i="3"/>
  <c r="H32" i="3"/>
  <c r="I32" i="3"/>
  <c r="J32" i="3"/>
  <c r="K32" i="3"/>
  <c r="L32" i="3"/>
  <c r="H33" i="3"/>
  <c r="I33" i="3"/>
  <c r="J33" i="3"/>
  <c r="K33" i="3"/>
  <c r="L33" i="3"/>
  <c r="I31" i="3"/>
  <c r="J31" i="3"/>
  <c r="K31" i="3"/>
  <c r="L31" i="3"/>
  <c r="H31" i="3"/>
  <c r="L27" i="3"/>
  <c r="S28" i="1"/>
  <c r="S32" i="1"/>
  <c r="S33" i="1"/>
  <c r="S35" i="1"/>
  <c r="L19" i="2"/>
  <c r="L26" i="2"/>
  <c r="B11" i="3"/>
  <c r="G41" i="1"/>
  <c r="O41" i="1"/>
  <c r="G42" i="1"/>
  <c r="O42" i="1"/>
  <c r="G43" i="1"/>
  <c r="O43" i="1"/>
  <c r="G44" i="1"/>
  <c r="O44" i="1"/>
  <c r="G45" i="1"/>
  <c r="O45" i="1"/>
  <c r="G46" i="1"/>
  <c r="O46" i="1"/>
  <c r="G47" i="1"/>
  <c r="O47" i="1"/>
  <c r="G48" i="1"/>
  <c r="O48" i="1"/>
  <c r="G49" i="1"/>
  <c r="O49" i="1"/>
  <c r="G50" i="1"/>
  <c r="O50" i="1"/>
  <c r="G51" i="1"/>
  <c r="O51" i="1"/>
  <c r="G52" i="1"/>
  <c r="O52" i="1"/>
  <c r="G53" i="1"/>
  <c r="O53" i="1"/>
  <c r="G54" i="1"/>
  <c r="O54" i="1"/>
  <c r="G55" i="1"/>
  <c r="O55" i="1"/>
  <c r="G56" i="1"/>
  <c r="O56" i="1"/>
  <c r="G57" i="1"/>
  <c r="O57" i="1"/>
  <c r="G58" i="1"/>
  <c r="O58" i="1"/>
  <c r="G59" i="1"/>
  <c r="O59" i="1"/>
  <c r="G60" i="1"/>
  <c r="O60" i="1"/>
  <c r="G61" i="1"/>
  <c r="O61" i="1"/>
  <c r="G62" i="1"/>
  <c r="O62" i="1"/>
  <c r="G63" i="1"/>
  <c r="O63" i="1"/>
  <c r="G64" i="1"/>
  <c r="O64" i="1"/>
  <c r="G65" i="1"/>
  <c r="O65" i="1"/>
  <c r="G66" i="1"/>
  <c r="O66" i="1"/>
  <c r="G67" i="1"/>
  <c r="O67" i="1"/>
  <c r="G68" i="1"/>
  <c r="O68" i="1"/>
  <c r="G69" i="1"/>
  <c r="O69" i="1"/>
  <c r="G70" i="1"/>
  <c r="O70" i="1"/>
  <c r="G71" i="1"/>
  <c r="O71" i="1"/>
  <c r="G72" i="1"/>
  <c r="O72" i="1"/>
  <c r="G73" i="1"/>
  <c r="O73" i="1"/>
  <c r="G74" i="1"/>
  <c r="O74" i="1"/>
  <c r="G75" i="1"/>
  <c r="O75" i="1"/>
  <c r="G76" i="1"/>
  <c r="O76" i="1"/>
  <c r="G77" i="1"/>
  <c r="O77" i="1"/>
  <c r="O78" i="1"/>
  <c r="G79" i="1"/>
  <c r="O79" i="1"/>
  <c r="G80" i="1"/>
  <c r="O80" i="1"/>
  <c r="G81" i="1"/>
  <c r="O81" i="1"/>
  <c r="G82" i="1"/>
  <c r="O82" i="1"/>
  <c r="G83" i="1"/>
  <c r="O83" i="1"/>
  <c r="G84" i="1"/>
  <c r="O84" i="1"/>
  <c r="G85" i="1"/>
  <c r="O85" i="1"/>
  <c r="G86" i="1"/>
  <c r="O86" i="1"/>
  <c r="G87" i="1"/>
  <c r="O87" i="1"/>
  <c r="G88" i="1"/>
  <c r="O88" i="1"/>
  <c r="G89" i="1"/>
  <c r="O89" i="1"/>
  <c r="G90" i="1"/>
  <c r="O90" i="1"/>
  <c r="G91" i="1"/>
  <c r="O91" i="1"/>
  <c r="G92" i="1"/>
  <c r="O92" i="1"/>
  <c r="G93" i="1"/>
  <c r="O93" i="1"/>
  <c r="G94" i="1"/>
  <c r="O94" i="1"/>
  <c r="G95" i="1"/>
  <c r="O95" i="1"/>
  <c r="G96" i="1"/>
  <c r="O96" i="1"/>
  <c r="G97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9" i="1"/>
  <c r="O200" i="1"/>
  <c r="O201" i="1"/>
  <c r="O202" i="1"/>
  <c r="O203" i="1"/>
  <c r="O204" i="1"/>
  <c r="R64" i="1"/>
  <c r="I27" i="3"/>
  <c r="L27" i="2"/>
  <c r="B12" i="3"/>
  <c r="L21" i="2"/>
  <c r="B6" i="3"/>
  <c r="L32" i="2"/>
  <c r="L31" i="2"/>
  <c r="L29" i="2"/>
  <c r="B14" i="3"/>
  <c r="L25" i="2"/>
  <c r="B10" i="3"/>
  <c r="L24" i="2"/>
  <c r="B9" i="3"/>
  <c r="L23" i="2"/>
  <c r="B8" i="3"/>
  <c r="L22" i="2"/>
  <c r="B7" i="3"/>
  <c r="L30" i="2"/>
  <c r="L28" i="2"/>
  <c r="B13" i="3"/>
  <c r="B16" i="3"/>
  <c r="H8" i="2"/>
  <c r="B17" i="3"/>
  <c r="H9" i="2"/>
  <c r="B15" i="3"/>
  <c r="H7" i="2"/>
  <c r="J28" i="3"/>
  <c r="J30" i="3"/>
  <c r="I29" i="3"/>
  <c r="I28" i="3"/>
  <c r="K26" i="3"/>
  <c r="L26" i="3"/>
  <c r="K27" i="3"/>
  <c r="K30" i="3"/>
  <c r="I30" i="3"/>
  <c r="J29" i="3"/>
  <c r="I26" i="3"/>
  <c r="K29" i="3"/>
  <c r="J27" i="3"/>
  <c r="K28" i="3"/>
  <c r="J26" i="3"/>
  <c r="H27" i="3"/>
  <c r="H30" i="3"/>
  <c r="H29" i="3"/>
  <c r="H28" i="3"/>
  <c r="L30" i="3"/>
  <c r="H26" i="3"/>
  <c r="L29" i="3"/>
  <c r="L28" i="3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21" i="2"/>
  <c r="Q10" i="1"/>
  <c r="S10" i="1"/>
  <c r="Q11" i="1"/>
  <c r="Q12" i="1"/>
  <c r="S12" i="1"/>
  <c r="Q13" i="1"/>
  <c r="Q14" i="1"/>
  <c r="S14" i="1"/>
  <c r="Q15" i="1"/>
  <c r="S15" i="1"/>
  <c r="Q16" i="1"/>
  <c r="S16" i="1"/>
  <c r="Q17" i="1"/>
  <c r="S17" i="1"/>
  <c r="Q18" i="1"/>
  <c r="S18" i="1"/>
  <c r="Q19" i="1"/>
  <c r="S19" i="1"/>
  <c r="Q20" i="1"/>
  <c r="S20" i="1"/>
  <c r="Q21" i="1"/>
  <c r="S21" i="1"/>
  <c r="Q22" i="1"/>
  <c r="Q23" i="1"/>
  <c r="S23" i="1"/>
  <c r="Q24" i="1"/>
  <c r="Q25" i="1"/>
  <c r="S25" i="1"/>
  <c r="Q26" i="1"/>
  <c r="S26" i="1"/>
  <c r="Q27" i="1"/>
  <c r="S27" i="1"/>
  <c r="Q28" i="1"/>
  <c r="Q29" i="1"/>
  <c r="S29" i="1"/>
  <c r="Q30" i="1"/>
  <c r="S30" i="1"/>
  <c r="Q31" i="1"/>
  <c r="S31" i="1"/>
  <c r="Q32" i="1"/>
  <c r="Q33" i="1"/>
  <c r="Q34" i="1"/>
  <c r="S34" i="1"/>
  <c r="Q35" i="1"/>
  <c r="Q36" i="1"/>
  <c r="S36" i="1"/>
  <c r="Q37" i="1"/>
  <c r="S37" i="1"/>
  <c r="Q38" i="1"/>
  <c r="S38" i="1"/>
  <c r="Q39" i="1"/>
  <c r="S39" i="1"/>
  <c r="Q40" i="1"/>
  <c r="S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S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3" i="1"/>
  <c r="Q94" i="1"/>
  <c r="Q95" i="1"/>
  <c r="Q96" i="1"/>
  <c r="Q97" i="1"/>
  <c r="Q98" i="1"/>
  <c r="Q99" i="1"/>
  <c r="Q100" i="1"/>
  <c r="Q101" i="1"/>
  <c r="Q102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9" i="1"/>
  <c r="S9" i="1"/>
  <c r="S203" i="1"/>
  <c r="R203" i="1"/>
  <c r="R199" i="1"/>
  <c r="S195" i="1"/>
  <c r="R195" i="1"/>
  <c r="S191" i="1"/>
  <c r="R191" i="1"/>
  <c r="S189" i="1"/>
  <c r="R189" i="1"/>
  <c r="S187" i="1"/>
  <c r="R187" i="1"/>
  <c r="S185" i="1"/>
  <c r="S183" i="1"/>
  <c r="R183" i="1"/>
  <c r="S181" i="1"/>
  <c r="R181" i="1"/>
  <c r="S179" i="1"/>
  <c r="R179" i="1"/>
  <c r="R177" i="1"/>
  <c r="S175" i="1"/>
  <c r="R175" i="1"/>
  <c r="S173" i="1"/>
  <c r="R173" i="1"/>
  <c r="R171" i="1"/>
  <c r="S169" i="1"/>
  <c r="R169" i="1"/>
  <c r="S167" i="1"/>
  <c r="S165" i="1"/>
  <c r="R165" i="1"/>
  <c r="S163" i="1"/>
  <c r="R163" i="1"/>
  <c r="S161" i="1"/>
  <c r="R161" i="1"/>
  <c r="R159" i="1"/>
  <c r="S157" i="1"/>
  <c r="R157" i="1"/>
  <c r="S155" i="1"/>
  <c r="R155" i="1"/>
  <c r="R153" i="1"/>
  <c r="S151" i="1"/>
  <c r="R151" i="1"/>
  <c r="R149" i="1"/>
  <c r="S147" i="1"/>
  <c r="R147" i="1"/>
  <c r="S145" i="1"/>
  <c r="R145" i="1"/>
  <c r="S143" i="1"/>
  <c r="R143" i="1"/>
  <c r="S141" i="1"/>
  <c r="R141" i="1"/>
  <c r="S139" i="1"/>
  <c r="R139" i="1"/>
  <c r="S137" i="1"/>
  <c r="R137" i="1"/>
  <c r="S135" i="1"/>
  <c r="R135" i="1"/>
  <c r="S133" i="1"/>
  <c r="R133" i="1"/>
  <c r="R131" i="1"/>
  <c r="R129" i="1"/>
  <c r="S127" i="1"/>
  <c r="R127" i="1"/>
  <c r="S125" i="1"/>
  <c r="R125" i="1"/>
  <c r="S123" i="1"/>
  <c r="R123" i="1"/>
  <c r="S121" i="1"/>
  <c r="R121" i="1"/>
  <c r="S119" i="1"/>
  <c r="R119" i="1"/>
  <c r="S117" i="1"/>
  <c r="R117" i="1"/>
  <c r="S115" i="1"/>
  <c r="R115" i="1"/>
  <c r="S113" i="1"/>
  <c r="R113" i="1"/>
  <c r="S111" i="1"/>
  <c r="R111" i="1"/>
  <c r="R109" i="1"/>
  <c r="S107" i="1"/>
  <c r="R107" i="1"/>
  <c r="S105" i="1"/>
  <c r="R105" i="1"/>
  <c r="S103" i="1"/>
  <c r="R103" i="1"/>
  <c r="S101" i="1"/>
  <c r="R101" i="1"/>
  <c r="S99" i="1"/>
  <c r="R99" i="1"/>
  <c r="S97" i="1"/>
  <c r="R97" i="1"/>
  <c r="S95" i="1"/>
  <c r="R95" i="1"/>
  <c r="S93" i="1"/>
  <c r="R93" i="1"/>
  <c r="S91" i="1"/>
  <c r="R91" i="1"/>
  <c r="S89" i="1"/>
  <c r="R89" i="1"/>
  <c r="S87" i="1"/>
  <c r="R87" i="1"/>
  <c r="S85" i="1"/>
  <c r="R85" i="1"/>
  <c r="R83" i="1"/>
  <c r="R81" i="1"/>
  <c r="R79" i="1"/>
  <c r="S77" i="1"/>
  <c r="R77" i="1"/>
  <c r="S75" i="1"/>
  <c r="R75" i="1"/>
  <c r="R73" i="1"/>
  <c r="S71" i="1"/>
  <c r="R71" i="1"/>
  <c r="S69" i="1"/>
  <c r="R69" i="1"/>
  <c r="S67" i="1"/>
  <c r="R67" i="1"/>
  <c r="R65" i="1"/>
  <c r="S63" i="1"/>
  <c r="R63" i="1"/>
  <c r="S61" i="1"/>
  <c r="R61" i="1"/>
  <c r="S201" i="1"/>
  <c r="R201" i="1"/>
  <c r="S197" i="1"/>
  <c r="R197" i="1"/>
  <c r="S193" i="1"/>
  <c r="R193" i="1"/>
  <c r="S204" i="1"/>
  <c r="R204" i="1"/>
  <c r="R202" i="1"/>
  <c r="S200" i="1"/>
  <c r="R200" i="1"/>
  <c r="S196" i="1"/>
  <c r="R196" i="1"/>
  <c r="S194" i="1"/>
  <c r="R194" i="1"/>
  <c r="S192" i="1"/>
  <c r="R192" i="1"/>
  <c r="S190" i="1"/>
  <c r="R190" i="1"/>
  <c r="S188" i="1"/>
  <c r="R188" i="1"/>
  <c r="S186" i="1"/>
  <c r="R186" i="1"/>
  <c r="R182" i="1"/>
  <c r="S180" i="1"/>
  <c r="R180" i="1"/>
  <c r="S178" i="1"/>
  <c r="R178" i="1"/>
  <c r="S176" i="1"/>
  <c r="R176" i="1"/>
  <c r="S174" i="1"/>
  <c r="R174" i="1"/>
  <c r="S172" i="1"/>
  <c r="R172" i="1"/>
  <c r="S170" i="1"/>
  <c r="R170" i="1"/>
  <c r="S166" i="1"/>
  <c r="R166" i="1"/>
  <c r="S164" i="1"/>
  <c r="R164" i="1"/>
  <c r="S162" i="1"/>
  <c r="R162" i="1"/>
  <c r="S160" i="1"/>
  <c r="R160" i="1"/>
  <c r="S158" i="1"/>
  <c r="R158" i="1"/>
  <c r="S156" i="1"/>
  <c r="R156" i="1"/>
  <c r="S154" i="1"/>
  <c r="R154" i="1"/>
  <c r="S152" i="1"/>
  <c r="R152" i="1"/>
  <c r="S150" i="1"/>
  <c r="R150" i="1"/>
  <c r="S148" i="1"/>
  <c r="R148" i="1"/>
  <c r="S146" i="1"/>
  <c r="R146" i="1"/>
  <c r="S144" i="1"/>
  <c r="R144" i="1"/>
  <c r="S142" i="1"/>
  <c r="R142" i="1"/>
  <c r="S140" i="1"/>
  <c r="R140" i="1"/>
  <c r="S138" i="1"/>
  <c r="R138" i="1"/>
  <c r="S136" i="1"/>
  <c r="R136" i="1"/>
  <c r="S134" i="1"/>
  <c r="R134" i="1"/>
  <c r="R132" i="1"/>
  <c r="R130" i="1"/>
  <c r="S128" i="1"/>
  <c r="R128" i="1"/>
  <c r="S126" i="1"/>
  <c r="R126" i="1"/>
  <c r="S124" i="1"/>
  <c r="R124" i="1"/>
  <c r="S122" i="1"/>
  <c r="R122" i="1"/>
  <c r="S120" i="1"/>
  <c r="R120" i="1"/>
  <c r="S118" i="1"/>
  <c r="R118" i="1"/>
  <c r="S116" i="1"/>
  <c r="R116" i="1"/>
  <c r="S114" i="1"/>
  <c r="R114" i="1"/>
  <c r="S112" i="1"/>
  <c r="R112" i="1"/>
  <c r="S110" i="1"/>
  <c r="R110" i="1"/>
  <c r="S108" i="1"/>
  <c r="R108" i="1"/>
  <c r="S106" i="1"/>
  <c r="R106" i="1"/>
  <c r="S104" i="1"/>
  <c r="R104" i="1"/>
  <c r="S102" i="1"/>
  <c r="R102" i="1"/>
  <c r="S100" i="1"/>
  <c r="R100" i="1"/>
  <c r="S98" i="1"/>
  <c r="R98" i="1"/>
  <c r="S96" i="1"/>
  <c r="R96" i="1"/>
  <c r="S94" i="1"/>
  <c r="R94" i="1"/>
  <c r="S92" i="1"/>
  <c r="R92" i="1"/>
  <c r="S90" i="1"/>
  <c r="R90" i="1"/>
  <c r="S88" i="1"/>
  <c r="R88" i="1"/>
  <c r="S86" i="1"/>
  <c r="R86" i="1"/>
  <c r="S84" i="1"/>
  <c r="R84" i="1"/>
  <c r="S82" i="1"/>
  <c r="R82" i="1"/>
  <c r="S80" i="1"/>
  <c r="R80" i="1"/>
  <c r="S78" i="1"/>
  <c r="R78" i="1"/>
  <c r="S76" i="1"/>
  <c r="R76" i="1"/>
  <c r="S74" i="1"/>
  <c r="R74" i="1"/>
  <c r="S72" i="1"/>
  <c r="R72" i="1"/>
  <c r="S70" i="1"/>
  <c r="R70" i="1"/>
  <c r="S68" i="1"/>
  <c r="R68" i="1"/>
  <c r="S66" i="1"/>
  <c r="R66" i="1"/>
  <c r="S62" i="1"/>
  <c r="R62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R49" i="1"/>
  <c r="S48" i="1"/>
  <c r="R48" i="1"/>
  <c r="S47" i="1"/>
  <c r="R47" i="1"/>
  <c r="S46" i="1"/>
  <c r="R46" i="1"/>
  <c r="R45" i="1"/>
  <c r="S44" i="1"/>
  <c r="R44" i="1"/>
  <c r="S43" i="1"/>
  <c r="R43" i="1"/>
  <c r="S42" i="1"/>
  <c r="R42" i="1"/>
  <c r="S41" i="1"/>
  <c r="R41" i="1"/>
  <c r="G40" i="1"/>
  <c r="O40" i="1"/>
  <c r="G39" i="1"/>
  <c r="O39" i="1"/>
  <c r="G38" i="1"/>
  <c r="O38" i="1"/>
  <c r="G37" i="1"/>
  <c r="O37" i="1"/>
  <c r="G36" i="1"/>
  <c r="O36" i="1"/>
  <c r="G35" i="1"/>
  <c r="O35" i="1"/>
  <c r="G34" i="1"/>
  <c r="O34" i="1"/>
  <c r="G33" i="1"/>
  <c r="O33" i="1"/>
  <c r="G32" i="1"/>
  <c r="O32" i="1"/>
  <c r="G31" i="1"/>
  <c r="O31" i="1"/>
  <c r="G30" i="1"/>
  <c r="O30" i="1"/>
  <c r="G29" i="1"/>
  <c r="O29" i="1"/>
  <c r="G28" i="1"/>
  <c r="O28" i="1"/>
  <c r="G27" i="1"/>
  <c r="O27" i="1"/>
  <c r="G26" i="1"/>
  <c r="O26" i="1"/>
  <c r="G25" i="1"/>
  <c r="O25" i="1"/>
  <c r="G24" i="1"/>
  <c r="O24" i="1"/>
  <c r="G23" i="1"/>
  <c r="O23" i="1"/>
  <c r="G22" i="1"/>
  <c r="O22" i="1"/>
  <c r="G21" i="1"/>
  <c r="O21" i="1"/>
  <c r="G20" i="1"/>
  <c r="O20" i="1"/>
  <c r="G19" i="1"/>
  <c r="O19" i="1"/>
  <c r="G18" i="1"/>
  <c r="O18" i="1"/>
  <c r="G17" i="1"/>
  <c r="O17" i="1"/>
  <c r="G16" i="1"/>
  <c r="O16" i="1"/>
  <c r="G15" i="1"/>
  <c r="O15" i="1"/>
  <c r="G14" i="1"/>
  <c r="O14" i="1"/>
  <c r="G12" i="1"/>
  <c r="O12" i="1"/>
  <c r="G11" i="1"/>
  <c r="O11" i="1"/>
  <c r="G10" i="1"/>
  <c r="O10" i="1"/>
  <c r="G9" i="1"/>
  <c r="O9" i="1"/>
  <c r="G13" i="1"/>
  <c r="O13" i="1"/>
  <c r="R33" i="1"/>
  <c r="R10" i="1"/>
  <c r="R11" i="1"/>
  <c r="R12" i="1"/>
  <c r="R29" i="1"/>
  <c r="R13" i="1"/>
  <c r="R26" i="1"/>
  <c r="R19" i="1"/>
  <c r="R35" i="1"/>
  <c r="R28" i="1"/>
  <c r="R21" i="1"/>
  <c r="R14" i="1"/>
  <c r="R22" i="1"/>
  <c r="R30" i="1"/>
  <c r="R38" i="1"/>
  <c r="R25" i="1"/>
  <c r="R18" i="1"/>
  <c r="R27" i="1"/>
  <c r="R20" i="1"/>
  <c r="R36" i="1"/>
  <c r="R15" i="1"/>
  <c r="R23" i="1"/>
  <c r="R31" i="1"/>
  <c r="R39" i="1"/>
  <c r="R17" i="1"/>
  <c r="R34" i="1"/>
  <c r="R16" i="1"/>
  <c r="R24" i="1"/>
  <c r="R32" i="1"/>
  <c r="R40" i="1"/>
  <c r="R37" i="1"/>
  <c r="R9" i="1"/>
  <c r="L10" i="1"/>
  <c r="M10" i="1"/>
  <c r="L9" i="1"/>
  <c r="M9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11" i="1"/>
  <c r="M11" i="1"/>
  <c r="J9" i="2" l="1"/>
  <c r="I9" i="2"/>
  <c r="L9" i="2"/>
  <c r="M9" i="2"/>
  <c r="F11" i="8"/>
  <c r="N11" i="8"/>
  <c r="G10" i="8"/>
  <c r="M8" i="8"/>
  <c r="E11" i="8"/>
  <c r="H7" i="8"/>
  <c r="L8" i="8"/>
  <c r="K5" i="8"/>
  <c r="G10" i="3"/>
  <c r="D13" i="3"/>
  <c r="J10" i="8"/>
  <c r="D6" i="3"/>
  <c r="C6" i="3"/>
  <c r="F13" i="3"/>
  <c r="C11" i="3"/>
  <c r="E17" i="3"/>
  <c r="C15" i="3"/>
  <c r="G14" i="3"/>
  <c r="J4" i="8"/>
  <c r="I5" i="8"/>
  <c r="N10" i="8"/>
  <c r="C9" i="3"/>
  <c r="N7" i="8"/>
  <c r="D11" i="8"/>
  <c r="K7" i="8"/>
  <c r="L11" i="8"/>
  <c r="L4" i="8"/>
  <c r="J5" i="8"/>
  <c r="J7" i="8"/>
  <c r="F16" i="3"/>
  <c r="G4" i="8"/>
  <c r="F4" i="8"/>
  <c r="F8" i="3"/>
  <c r="K4" i="8"/>
  <c r="J11" i="8"/>
  <c r="L7" i="8"/>
  <c r="E9" i="3"/>
  <c r="N4" i="8"/>
  <c r="F12" i="3"/>
  <c r="D16" i="3"/>
  <c r="H10" i="8"/>
  <c r="E14" i="3"/>
  <c r="G16" i="3"/>
  <c r="F14" i="3"/>
  <c r="K10" i="8"/>
  <c r="G5" i="8"/>
  <c r="L10" i="8"/>
  <c r="C7" i="8"/>
  <c r="C14" i="3"/>
  <c r="G12" i="3"/>
  <c r="C11" i="8"/>
  <c r="D15" i="3"/>
  <c r="C10" i="8"/>
  <c r="C16" i="3"/>
  <c r="K11" i="8"/>
  <c r="C13" i="3"/>
  <c r="G8" i="8"/>
  <c r="D10" i="3"/>
  <c r="E10" i="8"/>
  <c r="G7" i="8"/>
  <c r="C12" i="3"/>
  <c r="D11" i="3"/>
  <c r="D9" i="3"/>
  <c r="E15" i="3"/>
  <c r="F10" i="3"/>
  <c r="M4" i="8"/>
  <c r="E12" i="3"/>
  <c r="C8" i="8"/>
  <c r="C8" i="3"/>
  <c r="F9" i="3"/>
  <c r="N8" i="8"/>
  <c r="G13" i="3"/>
  <c r="E8" i="3"/>
  <c r="I10" i="8"/>
  <c r="E7" i="3"/>
  <c r="E16" i="3"/>
  <c r="C10" i="3"/>
  <c r="J8" i="8"/>
  <c r="I11" i="8"/>
  <c r="H11" i="8"/>
  <c r="G9" i="3"/>
  <c r="D8" i="8"/>
  <c r="E5" i="8"/>
  <c r="F15" i="3"/>
  <c r="I7" i="8"/>
  <c r="F11" i="3"/>
  <c r="I8" i="8"/>
  <c r="H4" i="8"/>
  <c r="D5" i="8"/>
  <c r="H5" i="8"/>
  <c r="G7" i="3"/>
  <c r="F7" i="3"/>
  <c r="C7" i="3"/>
  <c r="E7" i="8"/>
  <c r="M5" i="8"/>
  <c r="D8" i="3"/>
  <c r="D4" i="8"/>
  <c r="E11" i="3"/>
  <c r="L5" i="8"/>
  <c r="F6" i="3"/>
  <c r="F7" i="8"/>
  <c r="G8" i="3"/>
  <c r="M7" i="8"/>
  <c r="I4" i="8"/>
  <c r="D10" i="8"/>
  <c r="E4" i="8"/>
  <c r="E10" i="3"/>
  <c r="E6" i="3"/>
  <c r="G6" i="3"/>
  <c r="M10" i="8"/>
  <c r="K8" i="8"/>
  <c r="D12" i="3"/>
  <c r="C5" i="8"/>
  <c r="H8" i="8"/>
  <c r="M11" i="8"/>
  <c r="E8" i="8"/>
  <c r="C4" i="8"/>
  <c r="F8" i="8"/>
  <c r="G11" i="3"/>
  <c r="F5" i="8"/>
  <c r="N5" i="8"/>
  <c r="G11" i="8"/>
  <c r="G15" i="3"/>
  <c r="D14" i="3"/>
  <c r="D7" i="8"/>
  <c r="F10" i="8"/>
  <c r="E13" i="3"/>
  <c r="D7" i="3"/>
  <c r="M7" i="2" l="1"/>
  <c r="G12" i="8"/>
  <c r="N6" i="8"/>
  <c r="F6" i="8"/>
  <c r="F9" i="8"/>
  <c r="E9" i="8"/>
  <c r="M12" i="8"/>
  <c r="H9" i="8"/>
  <c r="C6" i="8"/>
  <c r="K9" i="8"/>
  <c r="G18" i="3"/>
  <c r="E18" i="3"/>
  <c r="F18" i="3"/>
  <c r="L6" i="8"/>
  <c r="M6" i="8"/>
  <c r="H6" i="8"/>
  <c r="D6" i="8"/>
  <c r="I9" i="8"/>
  <c r="L7" i="2"/>
  <c r="E6" i="8"/>
  <c r="D9" i="8"/>
  <c r="H12" i="8"/>
  <c r="I12" i="8"/>
  <c r="J9" i="8"/>
  <c r="K8" i="2"/>
  <c r="N9" i="8"/>
  <c r="C9" i="8"/>
  <c r="K7" i="2"/>
  <c r="G9" i="8"/>
  <c r="K12" i="8"/>
  <c r="I8" i="2"/>
  <c r="J7" i="2"/>
  <c r="C12" i="8"/>
  <c r="G6" i="8"/>
  <c r="M8" i="2"/>
  <c r="J8" i="2"/>
  <c r="J12" i="8"/>
  <c r="L8" i="2"/>
  <c r="J6" i="8"/>
  <c r="L12" i="8"/>
  <c r="D12" i="8"/>
  <c r="I6" i="8"/>
  <c r="I7" i="2"/>
  <c r="K9" i="2"/>
  <c r="C18" i="3"/>
  <c r="D18" i="3"/>
  <c r="K6" i="8"/>
  <c r="L9" i="8"/>
  <c r="E12" i="8"/>
  <c r="M9" i="8"/>
  <c r="N12" i="8"/>
  <c r="F12" i="8"/>
</calcChain>
</file>

<file path=xl/comments1.xml><?xml version="1.0" encoding="utf-8"?>
<comments xmlns="http://schemas.openxmlformats.org/spreadsheetml/2006/main">
  <authors>
    <author>Teresa Garces</author>
  </authors>
  <commentList>
    <comment ref="N8" authorId="0" shape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Días feriados entre las fechas de solicitud y las de entrega. NO COLOCAR FINES DE SEMANA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el caso de que estaba incompleta
</t>
        </r>
      </text>
    </comment>
  </commentList>
</comments>
</file>

<file path=xl/sharedStrings.xml><?xml version="1.0" encoding="utf-8"?>
<sst xmlns="http://schemas.openxmlformats.org/spreadsheetml/2006/main" count="1798" uniqueCount="885">
  <si>
    <t>Nombre del Solicitante</t>
  </si>
  <si>
    <t>Tipo de Solicitud</t>
  </si>
  <si>
    <t>E-mail</t>
  </si>
  <si>
    <t>Telefóno</t>
  </si>
  <si>
    <t>Base de Datos</t>
  </si>
  <si>
    <t>Recursos Humanos</t>
  </si>
  <si>
    <t>Página Web</t>
  </si>
  <si>
    <t>Tiempo estipulado</t>
  </si>
  <si>
    <t>Días Totales</t>
  </si>
  <si>
    <t xml:space="preserve">Respuesta </t>
  </si>
  <si>
    <t>Rechazada</t>
  </si>
  <si>
    <t>Procede</t>
  </si>
  <si>
    <t>No</t>
  </si>
  <si>
    <r>
      <t xml:space="preserve">Fecha de Solicitud
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</si>
  <si>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límite de entrega 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</si>
  <si>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de Respuesta
</t>
    </r>
    <r>
      <rPr>
        <b/>
        <sz val="10"/>
        <color theme="1"/>
        <rFont val="Calibri"/>
        <family val="2"/>
        <scheme val="minor"/>
      </rPr>
      <t>(MES/DIA/AÑO)</t>
    </r>
  </si>
  <si>
    <t>Row Labels</t>
  </si>
  <si>
    <t>Grand Total</t>
  </si>
  <si>
    <t>Column Labels</t>
  </si>
  <si>
    <t>Count of Tiempo estipulado</t>
  </si>
  <si>
    <t>Dias feriados</t>
  </si>
  <si>
    <t>Feriados</t>
  </si>
  <si>
    <r>
      <t xml:space="preserve">Días feriados
</t>
    </r>
    <r>
      <rPr>
        <b/>
        <sz val="10"/>
        <color theme="1"/>
        <rFont val="Calibri"/>
        <family val="2"/>
        <scheme val="minor"/>
      </rPr>
      <t>(MES/DIA/AÑO)</t>
    </r>
  </si>
  <si>
    <t>Cumplimiento</t>
  </si>
  <si>
    <t>MES</t>
  </si>
  <si>
    <t>Referida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</si>
  <si>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</si>
  <si>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</si>
  <si>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</si>
  <si>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</si>
  <si>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</si>
  <si>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</si>
  <si>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</si>
  <si>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</si>
  <si>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</si>
  <si>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</si>
  <si>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</si>
  <si>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</si>
  <si>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Cálculo Mes</t>
  </si>
  <si>
    <t>Resumen de Informaciones o datos requeridos</t>
  </si>
  <si>
    <t>Patricia sanchez</t>
  </si>
  <si>
    <t>829-633-3338</t>
  </si>
  <si>
    <t>patriciajavier8@hotmail.com</t>
  </si>
  <si>
    <t>Rol de la TSS</t>
  </si>
  <si>
    <t>Salomé Medina</t>
  </si>
  <si>
    <t>829-903-3109</t>
  </si>
  <si>
    <t>eliml24@hotmail.com</t>
  </si>
  <si>
    <t xml:space="preserve">Areas en las Oficinas Regionales de la TSS </t>
  </si>
  <si>
    <t>Jonathan Cabrera</t>
  </si>
  <si>
    <t>829-718-0888</t>
  </si>
  <si>
    <t>jcabrera@newpartners.com.do</t>
  </si>
  <si>
    <t>Rango de sueldos en el Gobierno Central</t>
  </si>
  <si>
    <t>Martha L. Matos Perez</t>
  </si>
  <si>
    <t>809-710-2177</t>
  </si>
  <si>
    <t>marthamatosp@yahoo.es</t>
  </si>
  <si>
    <t>Cantidad de empresas registradas en la región este</t>
  </si>
  <si>
    <t>Charina Bautista</t>
  </si>
  <si>
    <t>829-718-2621</t>
  </si>
  <si>
    <t>charinabtta@gmail.com</t>
  </si>
  <si>
    <t>Cantidad de Pymes en RD</t>
  </si>
  <si>
    <t>Evelyn Castillo Bastardo</t>
  </si>
  <si>
    <t>809-554-5130</t>
  </si>
  <si>
    <t>evelyncastillo5@hotmail.com</t>
  </si>
  <si>
    <t>Cantidad de Trabajadores registrados en TSS</t>
  </si>
  <si>
    <t>Lucy Esther Ramirez</t>
  </si>
  <si>
    <t>829-585-4528</t>
  </si>
  <si>
    <t>lucyesther95@hotmail.com</t>
  </si>
  <si>
    <t>Rol de la TSS, Misión, Visión y Valores</t>
  </si>
  <si>
    <t>Randy Domingues</t>
  </si>
  <si>
    <t>829-919-4861</t>
  </si>
  <si>
    <t>randystiven59@gmail.Com</t>
  </si>
  <si>
    <t>Dayana Acosta</t>
  </si>
  <si>
    <t>809-565-5582</t>
  </si>
  <si>
    <t>dayana24acosta@gmail.com</t>
  </si>
  <si>
    <t>Balance General del Régimen Contributivo</t>
  </si>
  <si>
    <t>A TIEMPO</t>
  </si>
  <si>
    <t>FUERA DE TIEMPO</t>
  </si>
  <si>
    <t>Lorenza Santana</t>
  </si>
  <si>
    <t>809-563-0288</t>
  </si>
  <si>
    <t>lorenza2441@hotmail.com</t>
  </si>
  <si>
    <t>Cuales Instituciones Públicas estan al día en el pago de la Seguridad Social</t>
  </si>
  <si>
    <t>Felvia Mejía Santos</t>
  </si>
  <si>
    <t>809-855-3867</t>
  </si>
  <si>
    <t>fmejia@forbesamericas.com</t>
  </si>
  <si>
    <t>Lista de las 20 empresas que mas empleados tienen</t>
  </si>
  <si>
    <t>Glori Reyes Morillo</t>
  </si>
  <si>
    <t>809-237-8104</t>
  </si>
  <si>
    <t>glorimassielreyesmorillo@gmail.com</t>
  </si>
  <si>
    <t>Miguel Angel Vargas Fernandez</t>
  </si>
  <si>
    <t>809-961-9348</t>
  </si>
  <si>
    <t>mvargas@itla.edu.do</t>
  </si>
  <si>
    <t>Detalles de la devolución de fondos</t>
  </si>
  <si>
    <t>Teresa Lopez</t>
  </si>
  <si>
    <t>809-533-9061</t>
  </si>
  <si>
    <t>capricorniotere@hotmail.com</t>
  </si>
  <si>
    <t>Beneficio establecido por ley sobre personas desempleada</t>
  </si>
  <si>
    <t>Maria Antonia Liriano</t>
  </si>
  <si>
    <t>809-756-7750</t>
  </si>
  <si>
    <t>abel_adames20@hotmail.com</t>
  </si>
  <si>
    <t>Proceso que debe seguir para actualizar una cedula en base de datos</t>
  </si>
  <si>
    <t>Fernando Roedan hernandez</t>
  </si>
  <si>
    <t>809-803-8568</t>
  </si>
  <si>
    <t>fernando.roedan@gmail.com</t>
  </si>
  <si>
    <t>Copia de los Procesos jurídicos de empleadores</t>
  </si>
  <si>
    <t>Modelo de Querella utilizado contra empleadores</t>
  </si>
  <si>
    <t>Nathalie Maria</t>
  </si>
  <si>
    <t>809-685-7943</t>
  </si>
  <si>
    <t>info@conape.gob.do</t>
  </si>
  <si>
    <t>Cantidad de personas mayores de 60 años que estan incluidas en Aseguradoras</t>
  </si>
  <si>
    <t>Yanira Morillo</t>
  </si>
  <si>
    <t>809-303-3029</t>
  </si>
  <si>
    <t>No registrado</t>
  </si>
  <si>
    <t>Como registrarse en TSS, cuando corresponde pagar</t>
  </si>
  <si>
    <t>Fernando Roedan Hernandez</t>
  </si>
  <si>
    <t>Copia de expedientes de procesos sancionadores tramitados por la TSS</t>
  </si>
  <si>
    <t>Mary Monsanto</t>
  </si>
  <si>
    <t>829-889-4400</t>
  </si>
  <si>
    <t>marymonsanto67@hotmail.com</t>
  </si>
  <si>
    <t>Procedimiento para registrar empresa</t>
  </si>
  <si>
    <t>Jimena Mariana</t>
  </si>
  <si>
    <t>849-853-7469</t>
  </si>
  <si>
    <t>Como pagar facturas de TSS y consecuencias del no pago</t>
  </si>
  <si>
    <t>Jose de Jesus Berges martin</t>
  </si>
  <si>
    <t>829-918-2808</t>
  </si>
  <si>
    <t>jberges@bergeslaw.do</t>
  </si>
  <si>
    <t>Certificación de cotización</t>
  </si>
  <si>
    <t>Sorange Peña Lara</t>
  </si>
  <si>
    <t>809-728-8242</t>
  </si>
  <si>
    <t>sorange_94@hotmail.com</t>
  </si>
  <si>
    <t>Rosanna Ventura</t>
  </si>
  <si>
    <t>809-596-2318</t>
  </si>
  <si>
    <t>mgkeila_esther@hotmail.com</t>
  </si>
  <si>
    <t>Misión, Visión y Valores</t>
  </si>
  <si>
    <t>Miguel Alberto Surun</t>
  </si>
  <si>
    <t>809-334-6303</t>
  </si>
  <si>
    <t>c.batista@mashlaw.com</t>
  </si>
  <si>
    <t>Certificación de desembolsos al PRISS desde 2002/2014</t>
  </si>
  <si>
    <t>Angelica Zamora</t>
  </si>
  <si>
    <t>506-8845-9665</t>
  </si>
  <si>
    <t>azamora@revistasumma.com</t>
  </si>
  <si>
    <t>Lista de las empresasque tienen 500 empleados directos o mas en RD</t>
  </si>
  <si>
    <t>Franthely Pacheco Guerrero</t>
  </si>
  <si>
    <t>829-801-2576</t>
  </si>
  <si>
    <t>franpachecog@gmail.com</t>
  </si>
  <si>
    <t>Condiciones para optar concurso Periodista</t>
  </si>
  <si>
    <t>Yoanny Ureña</t>
  </si>
  <si>
    <t>809-650-0303</t>
  </si>
  <si>
    <t>joannyureña2@gmail.com</t>
  </si>
  <si>
    <t>Criterios estadisticos para calcular mora, interes y recargo</t>
  </si>
  <si>
    <t>Faustino Jimenez Almonte</t>
  </si>
  <si>
    <t>809-756-4211</t>
  </si>
  <si>
    <t>fjimeneza@dgii.gov.do</t>
  </si>
  <si>
    <t>Recaudación como porcentaje del PBI de la Seguridad Social, por tipo de regimen, períodos 2005/2013.</t>
  </si>
  <si>
    <t>Kensy casado</t>
  </si>
  <si>
    <t>829-273-8486</t>
  </si>
  <si>
    <t>kenssy@hotmail.es</t>
  </si>
  <si>
    <t>Biografia del Tesorero</t>
  </si>
  <si>
    <r>
      <t xml:space="preserve">Fecha Solicitud Incompleta
</t>
    </r>
    <r>
      <rPr>
        <b/>
        <sz val="9"/>
        <color theme="1"/>
        <rFont val="Calibri"/>
        <family val="2"/>
        <scheme val="minor"/>
      </rPr>
      <t>(MES/DIA/AÑO)</t>
    </r>
  </si>
  <si>
    <t>MESES</t>
  </si>
  <si>
    <t>SOLICITUDES RECIBIDAS</t>
  </si>
  <si>
    <t>SOLICITUDES RESPONDIDAS</t>
  </si>
  <si>
    <t>ANTES DE 10 DIAS</t>
  </si>
  <si>
    <t xml:space="preserve"> DE 10 A  15 DIAS </t>
  </si>
  <si>
    <t>REFERIDAS</t>
  </si>
  <si>
    <t>RECHAZADAS</t>
  </si>
  <si>
    <t>TOTAL</t>
  </si>
  <si>
    <t>Febrero 2014</t>
  </si>
  <si>
    <t>Marzo 2014</t>
  </si>
  <si>
    <t>Abril 2014</t>
  </si>
  <si>
    <t>Mayo 2014</t>
  </si>
  <si>
    <t>Junio 2014</t>
  </si>
  <si>
    <t>Mes</t>
  </si>
  <si>
    <t>Año</t>
  </si>
  <si>
    <t>Mes y Año</t>
  </si>
  <si>
    <t>Página Web Total</t>
  </si>
  <si>
    <t>Base de Datos Total</t>
  </si>
  <si>
    <t>Febrero 2014 Total</t>
  </si>
  <si>
    <t>Marzo 2014 Total</t>
  </si>
  <si>
    <t>Recursos Humanos Total</t>
  </si>
  <si>
    <t>Abril 2014 Total</t>
  </si>
  <si>
    <t>Mayo 2014 Total</t>
  </si>
  <si>
    <t>Junio 2014 Total</t>
  </si>
  <si>
    <t>A TIEMPO Total</t>
  </si>
  <si>
    <t>FUERA DE TIEMPO Total</t>
  </si>
  <si>
    <t>TIEMPO ANTES DE</t>
  </si>
  <si>
    <t xml:space="preserve"> </t>
  </si>
  <si>
    <t>Total info solicitada</t>
  </si>
  <si>
    <t>Porcentaje Cumplimiento</t>
  </si>
  <si>
    <t>Entregada antes de 15 días</t>
  </si>
  <si>
    <t>Enero 2014</t>
  </si>
  <si>
    <t>Julio 2014</t>
  </si>
  <si>
    <t>Agosto 2014</t>
  </si>
  <si>
    <t>Septiembre 2014</t>
  </si>
  <si>
    <t>Octubre 2014</t>
  </si>
  <si>
    <t>Noviembre 2014</t>
  </si>
  <si>
    <t>Diciembre 2014</t>
  </si>
  <si>
    <t>Pagina Web</t>
  </si>
  <si>
    <t>INFORMACIONES</t>
  </si>
  <si>
    <t>INDICADOR</t>
  </si>
  <si>
    <r>
      <rPr>
        <b/>
        <sz val="11"/>
        <color theme="1"/>
        <rFont val="Calibri"/>
        <family val="2"/>
        <scheme val="minor"/>
      </rPr>
      <t>PÁGINA WEB:</t>
    </r>
    <r>
      <rPr>
        <sz val="11"/>
        <color theme="1"/>
        <rFont val="Calibri"/>
        <family val="2"/>
        <scheme val="minor"/>
      </rPr>
      <t xml:space="preserve"> Información que se encuentra en la página web de la TSS, la cual solo debe de indicarse dónde se encuentra.</t>
    </r>
  </si>
  <si>
    <r>
      <rPr>
        <b/>
        <sz val="11"/>
        <color theme="1"/>
        <rFont val="Calibri"/>
        <family val="2"/>
        <scheme val="minor"/>
      </rPr>
      <t>BASE DE DATOS:</t>
    </r>
    <r>
      <rPr>
        <sz val="11"/>
        <color theme="1"/>
        <rFont val="Calibri"/>
        <family val="2"/>
        <scheme val="minor"/>
      </rPr>
      <t xml:space="preserve"> Información contenida en la base de datos de la TSS.</t>
    </r>
  </si>
  <si>
    <r>
      <rPr>
        <b/>
        <sz val="11"/>
        <color theme="1"/>
        <rFont val="Calibri"/>
        <family val="2"/>
        <scheme val="minor"/>
      </rPr>
      <t>RECURSOS HUMANOS:</t>
    </r>
    <r>
      <rPr>
        <sz val="11"/>
        <color theme="1"/>
        <rFont val="Calibri"/>
        <family val="2"/>
        <scheme val="minor"/>
      </rPr>
      <t xml:space="preserve"> Información que debe ser suministrada por cualquier área o dirección de la TSS.</t>
    </r>
  </si>
  <si>
    <t>TRIMESTRE:</t>
  </si>
  <si>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</si>
  <si>
    <t>Zoila estevez</t>
  </si>
  <si>
    <t>809-285-7770</t>
  </si>
  <si>
    <t>zoilarova1229@hotmail.com</t>
  </si>
  <si>
    <t>Normas Internacionales de Contabilidad utilizadas en TSS</t>
  </si>
  <si>
    <t>Niurka Nuñez</t>
  </si>
  <si>
    <t>niurka21@hotmail.es</t>
  </si>
  <si>
    <t>Devolución dependiente Adicional</t>
  </si>
  <si>
    <t>Julio 2014 Total</t>
  </si>
  <si>
    <t>Entregada antes de 2 días</t>
  </si>
  <si>
    <t>Entregada antes de 5 días</t>
  </si>
  <si>
    <t>Fabian Echavarria</t>
  </si>
  <si>
    <t>809-910-5210</t>
  </si>
  <si>
    <t>12y5vedado@gamil.com</t>
  </si>
  <si>
    <t>Calculo Percapita Regimen Subsidiado</t>
  </si>
  <si>
    <t>Agosto 2014 Total</t>
  </si>
  <si>
    <t>Lorenzo A Martinez</t>
  </si>
  <si>
    <t>809-879-0779</t>
  </si>
  <si>
    <t>l_martinezl@hotmail.com</t>
  </si>
  <si>
    <t>Listado de AFP que operan en RD</t>
  </si>
  <si>
    <t>Maria Elena Gonzalez</t>
  </si>
  <si>
    <t>829-433-3469</t>
  </si>
  <si>
    <t>mariena13@hotmail.com</t>
  </si>
  <si>
    <t>Fecha de Ingreso de la Ciudadana Julia Ramirez</t>
  </si>
  <si>
    <t>Giller Perez</t>
  </si>
  <si>
    <t>809-617-5820</t>
  </si>
  <si>
    <t>gro21@hotmail.com</t>
  </si>
  <si>
    <t>Calculos deducción salarios</t>
  </si>
  <si>
    <t>809-769-2998</t>
  </si>
  <si>
    <t>manuelamoris@hotmail.com</t>
  </si>
  <si>
    <t>Distribución salario por año y sexo.</t>
  </si>
  <si>
    <t xml:space="preserve">Manuel Ramiro </t>
  </si>
  <si>
    <t>Miguel Peralta</t>
  </si>
  <si>
    <t>829-288-0736</t>
  </si>
  <si>
    <t>guelin.peralta@hotmail.com</t>
  </si>
  <si>
    <t>Asalariados inscritos en el SDSS</t>
  </si>
  <si>
    <t>EstadisticasExtranjeros asistidos en Hospitales</t>
  </si>
  <si>
    <t>Septiembre 2014 Total</t>
  </si>
  <si>
    <t>Distribución por ingreso mensual.</t>
  </si>
  <si>
    <t>Gastos Totales de Preaviso y Cesantia pagados en el 2011</t>
  </si>
  <si>
    <t>Rachel Cabral</t>
  </si>
  <si>
    <t>809-234-7826</t>
  </si>
  <si>
    <t>danilocabralt@hotmail.com</t>
  </si>
  <si>
    <t>Rol, funciones de la TSS</t>
  </si>
  <si>
    <t>Karolin Uceta</t>
  </si>
  <si>
    <t>829-448-8089</t>
  </si>
  <si>
    <t>Karoline-michelle@hotmail.com</t>
  </si>
  <si>
    <t>Documentos varios, Brochur que contenga información de la TSS</t>
  </si>
  <si>
    <t>Aralisa Pujols Disla</t>
  </si>
  <si>
    <t>809-686-5884</t>
  </si>
  <si>
    <t>aralizapujols@gmail.com</t>
  </si>
  <si>
    <t>Viola Disla</t>
  </si>
  <si>
    <t>809-430-2237</t>
  </si>
  <si>
    <t>vdisla@bancoademi.com.do</t>
  </si>
  <si>
    <t>Listado de empresas con registro de  trabajadores de 1 a 20</t>
  </si>
  <si>
    <t>Octubre 2014 Total</t>
  </si>
  <si>
    <t>Genesis Esther Duarte</t>
  </si>
  <si>
    <t>829-449-6050</t>
  </si>
  <si>
    <t>genesis520@hotmail.es</t>
  </si>
  <si>
    <t>Que es la TSS, Funciones, como afiliar trabajadores a la TSS</t>
  </si>
  <si>
    <t>Funciones de la TSS</t>
  </si>
  <si>
    <t>Isaury de la Cruz</t>
  </si>
  <si>
    <t>829-933-1044</t>
  </si>
  <si>
    <t>isa3197@gitmail.com</t>
  </si>
  <si>
    <t>Datos sobre la TSS</t>
  </si>
  <si>
    <t>Rocio Cabrera</t>
  </si>
  <si>
    <t>829-334-2434</t>
  </si>
  <si>
    <t>rocioclase@hotmail.com</t>
  </si>
  <si>
    <t>Reynaldo Berliza</t>
  </si>
  <si>
    <t>809-530-4940</t>
  </si>
  <si>
    <t>reynaldoberliza@gmail.com</t>
  </si>
  <si>
    <t>Cumplimiento de la Sentencia TC0190-13</t>
  </si>
  <si>
    <t>Leyvi Ruiz</t>
  </si>
  <si>
    <t>iruiz@apap.com.do</t>
  </si>
  <si>
    <t>809383-0178</t>
  </si>
  <si>
    <t>Datos sobre el CNSS</t>
  </si>
  <si>
    <t>Ingresos Excentos reportados 2011</t>
  </si>
  <si>
    <t>Doriam Peña</t>
  </si>
  <si>
    <t>809544-8788</t>
  </si>
  <si>
    <t>dorpena@afppopular.com.do</t>
  </si>
  <si>
    <t>Catalogo actualizado sectores economicos</t>
  </si>
  <si>
    <t>Carmen Henríquez</t>
  </si>
  <si>
    <t>809-996-7454</t>
  </si>
  <si>
    <t>marielahenriquez27@gmail.com</t>
  </si>
  <si>
    <t>Datos de la TSS</t>
  </si>
  <si>
    <t>Juana Gonzalez</t>
  </si>
  <si>
    <t>829-343-0914</t>
  </si>
  <si>
    <t>juanagonzalez@gmail.com</t>
  </si>
  <si>
    <t>Normativa y/o procedimiento devolución de Capitas dependientes adicionales</t>
  </si>
  <si>
    <t xml:space="preserve">Teresa Hernandez </t>
  </si>
  <si>
    <t>809-341-4602</t>
  </si>
  <si>
    <t>belkis2404@gmail.com</t>
  </si>
  <si>
    <t>Procedimientos de registro de empresas</t>
  </si>
  <si>
    <t>Esteban Suero</t>
  </si>
  <si>
    <t>829-281-2924</t>
  </si>
  <si>
    <t>estebansuero@gmail.com</t>
  </si>
  <si>
    <t>Fernando Abad</t>
  </si>
  <si>
    <t>809-682-4130</t>
  </si>
  <si>
    <t>ferabad19@hotmail.com</t>
  </si>
  <si>
    <t>Datos de terceros sobre incripción laboral</t>
  </si>
  <si>
    <t>Arianny Rodriguez</t>
  </si>
  <si>
    <t>809-846-1352</t>
  </si>
  <si>
    <t>ariannyasiris@hotmail.com</t>
  </si>
  <si>
    <t>Datos estadísticos de la Seguridad Social</t>
  </si>
  <si>
    <t>Noviembre 2014 Total</t>
  </si>
  <si>
    <t>Diogenes Martinez</t>
  </si>
  <si>
    <t>849-207-6815</t>
  </si>
  <si>
    <t>damartinez@hotmail.com</t>
  </si>
  <si>
    <t>Estadisticas, empresas privadas, Instituciones públicas y rangos de salarios</t>
  </si>
  <si>
    <t>Marcos Perez Solano</t>
  </si>
  <si>
    <t>809-497-4733</t>
  </si>
  <si>
    <t>marcos231973@hotmail.com</t>
  </si>
  <si>
    <t>Resolución acerca de descuento del 10% Pensionados por discapacidad</t>
  </si>
  <si>
    <t>Masielina Baez Molina</t>
  </si>
  <si>
    <t>809-779-7972</t>
  </si>
  <si>
    <t>msielinabaez@gmail.com</t>
  </si>
  <si>
    <t>Información sobre el rol de la TSS</t>
  </si>
  <si>
    <t>Luis Soriano</t>
  </si>
  <si>
    <t>829-882-0613</t>
  </si>
  <si>
    <t>inversor01@gmail.com</t>
  </si>
  <si>
    <t>Cantidad de empleados promedio de salarios de los laboratorios de medicamentos</t>
  </si>
  <si>
    <t>849-207-207-6815</t>
  </si>
  <si>
    <t>Rangos de salarios de las Instituciones Públicas y empresas Privadas</t>
  </si>
  <si>
    <t>Monto total de sueldos reportados del sector públicos y privado</t>
  </si>
  <si>
    <t>809-268-5939</t>
  </si>
  <si>
    <t>paulino_alejandro@hotmail.com</t>
  </si>
  <si>
    <t>Erwin Mendez Soliman</t>
  </si>
  <si>
    <t>809-239-1105</t>
  </si>
  <si>
    <t>Erwinmendez0911@hotmail.com</t>
  </si>
  <si>
    <t>Costo de licenciamiento de Software anualmente, (paquetes de oficina y demas sistemas)</t>
  </si>
  <si>
    <t xml:space="preserve">Count of Respuesta </t>
  </si>
  <si>
    <t>Diferida</t>
  </si>
  <si>
    <t>2 días</t>
  </si>
  <si>
    <t>15 días</t>
  </si>
  <si>
    <t>5 días</t>
  </si>
  <si>
    <t>Clasificación solicitud</t>
  </si>
  <si>
    <t>Días de Respuesta</t>
  </si>
  <si>
    <t>Enero  2015</t>
  </si>
  <si>
    <t>Mario Martin Rojas</t>
  </si>
  <si>
    <t>Braiam M Peguero Novo</t>
  </si>
  <si>
    <t>809-877-1224</t>
  </si>
  <si>
    <t>mpeguero@hotmail.com</t>
  </si>
  <si>
    <t>Aportes sector Turismo, Zonas Francas Etc</t>
  </si>
  <si>
    <t>Ericka Cuevas Gomez</t>
  </si>
  <si>
    <t>809-524-6205</t>
  </si>
  <si>
    <t>administradora00@hotmail.com</t>
  </si>
  <si>
    <t>Empresas registradas en TSS de bahoruco, Barahona, Independencia</t>
  </si>
  <si>
    <t>Alejandro Paulino</t>
  </si>
  <si>
    <t>Cantidad de empleados registrados en la TSS por la Junta Municipal La Entrada</t>
  </si>
  <si>
    <t>809-907-9625</t>
  </si>
  <si>
    <t>mrojas@sotolaw.com</t>
  </si>
  <si>
    <t>Certificación que haga constar nombre de empresa o entidad que esté cotizando a favor de Fernando Salcedo</t>
  </si>
  <si>
    <t>Monto cotizado por la Junta Municipal la Entrada desde el 2011</t>
  </si>
  <si>
    <t>Nomina de la Junta Municipal la Entrada</t>
  </si>
  <si>
    <t>809-567-5049</t>
  </si>
  <si>
    <t>Estanislao Garcia</t>
  </si>
  <si>
    <t>Estanislao_jr@hotmail.com</t>
  </si>
  <si>
    <t>Normas inplementadas en la Institución, Certificación, Organigrama, Competitividad</t>
  </si>
  <si>
    <t>Enero  2015 Total</t>
  </si>
  <si>
    <t>Febrero 2015</t>
  </si>
  <si>
    <t>Febrero 2015 Total</t>
  </si>
  <si>
    <t>Michael Martinez</t>
  </si>
  <si>
    <t>829-723-4523</t>
  </si>
  <si>
    <t>elrompeto2010@hotmail.com</t>
  </si>
  <si>
    <t>Requisitos para ingresar a la TSS, Rol de la TSS</t>
  </si>
  <si>
    <t>Eugenia Brache</t>
  </si>
  <si>
    <t>809-289-4907</t>
  </si>
  <si>
    <t>eugenia.brache@squirepb.com</t>
  </si>
  <si>
    <t>Sentencia caso embajada Estados Unidos</t>
  </si>
  <si>
    <t>felix Martinez</t>
  </si>
  <si>
    <t>809-756-0317</t>
  </si>
  <si>
    <t>felixeduardo17@yahoo.com</t>
  </si>
  <si>
    <t>Sistema de Calidad TSS</t>
  </si>
  <si>
    <t>Altagracia Milagros Cruz</t>
  </si>
  <si>
    <t>829-867-3000</t>
  </si>
  <si>
    <t>Milagroscruz30@hotmail.com</t>
  </si>
  <si>
    <t>Rol de la TSS, registros de empresas etc.</t>
  </si>
  <si>
    <t>Glenis Abreu</t>
  </si>
  <si>
    <t xml:space="preserve">809-727-2462 </t>
  </si>
  <si>
    <t>glenyabreu@yahoo.com</t>
  </si>
  <si>
    <t>Marzo 2015</t>
  </si>
  <si>
    <t>Marzo 2015 Total</t>
  </si>
  <si>
    <t>el_bebe1109@hotmail.com</t>
  </si>
  <si>
    <t>Rol de la TSS, registros de empresas.</t>
  </si>
  <si>
    <t>Abril 2015</t>
  </si>
  <si>
    <t>Abril 2015 Total</t>
  </si>
  <si>
    <t>Snarlin Andres</t>
  </si>
  <si>
    <t>José Rodriguez</t>
  </si>
  <si>
    <t>829-539-2600</t>
  </si>
  <si>
    <t>N/A</t>
  </si>
  <si>
    <t>Scarlet De Oleo Castillo</t>
  </si>
  <si>
    <t>849-639-1018</t>
  </si>
  <si>
    <t>scarcastillo22@gmail.com</t>
  </si>
  <si>
    <t>Rol de la TSS, registros de empresas</t>
  </si>
  <si>
    <t>forpena@afppopular.com.do</t>
  </si>
  <si>
    <t>Confirmar las modificaciones al listado de sectores economicos</t>
  </si>
  <si>
    <t>Brian Francisco Snatana</t>
  </si>
  <si>
    <t>809-701-2780</t>
  </si>
  <si>
    <t>Registro de empresas y formularios del proceso</t>
  </si>
  <si>
    <t>Thalia Gomez Cabral</t>
  </si>
  <si>
    <t>849-754-2977</t>
  </si>
  <si>
    <t>thaliag.cabral@gmail.com</t>
  </si>
  <si>
    <t>Funciones de la TSS, registro de empresas, nombre de la maxíma autoridad</t>
  </si>
  <si>
    <t>Daisy Torres</t>
  </si>
  <si>
    <t>809-665-0900</t>
  </si>
  <si>
    <t>deysibetania97@hotmail.com</t>
  </si>
  <si>
    <t>Porcentaje pagado a la TSS,Registro de empresa y documentos requeridos</t>
  </si>
  <si>
    <t>Maria Suazo</t>
  </si>
  <si>
    <t>809-804-5894</t>
  </si>
  <si>
    <t>mariasuazo09@hotmail.com</t>
  </si>
  <si>
    <t>Como se forma la TSS</t>
  </si>
  <si>
    <t>Áreas de la TSS</t>
  </si>
  <si>
    <t>Carmen Altagracia de la Cruz</t>
  </si>
  <si>
    <t>809-906-7727</t>
  </si>
  <si>
    <t>carmen_dlacru@hotmail.com</t>
  </si>
  <si>
    <t>Pasos y requisitos para incluir la nomina en TSS</t>
  </si>
  <si>
    <t>Arlyn Genao Araujo</t>
  </si>
  <si>
    <t>829-645-3356</t>
  </si>
  <si>
    <t>agenao1990@hotmail.com</t>
  </si>
  <si>
    <t>TSS (Descuentos, registro de empresas, porcentaje)</t>
  </si>
  <si>
    <t>Dorhiam Peña</t>
  </si>
  <si>
    <t>809-544-8788</t>
  </si>
  <si>
    <t>Formula utilizada para calcular mora</t>
  </si>
  <si>
    <t>Yrenis Serrano</t>
  </si>
  <si>
    <t>829-404-9702</t>
  </si>
  <si>
    <t>franchesca_0730@hotmail.com</t>
  </si>
  <si>
    <t>Impuestos, Porcentajes de la TSS</t>
  </si>
  <si>
    <t>German Santos</t>
  </si>
  <si>
    <t>809-914-9294</t>
  </si>
  <si>
    <t>alme27@hotmail.es</t>
  </si>
  <si>
    <t>Proceso registro de empresas</t>
  </si>
  <si>
    <t>Rosanna Ramirez</t>
  </si>
  <si>
    <t>809-804-9270</t>
  </si>
  <si>
    <t>rramirez@dgii.gov.do</t>
  </si>
  <si>
    <t>Recaudaciones de la TSS 2013 y 2014</t>
  </si>
  <si>
    <t>Maddelyn Duran Suazo</t>
  </si>
  <si>
    <t>849-880-8365</t>
  </si>
  <si>
    <t>maira.concepcion25@gamil.com</t>
  </si>
  <si>
    <t>Presupuesto del año 2010 al 2014</t>
  </si>
  <si>
    <t>Yesenia Rosario</t>
  </si>
  <si>
    <t>809-351-2420</t>
  </si>
  <si>
    <t>yeseniarosario17@hotmail.com</t>
  </si>
  <si>
    <t>Tasa de TSS desde 2010 a la fechas</t>
  </si>
  <si>
    <t>Roberto Monaga</t>
  </si>
  <si>
    <t>829-258-6636</t>
  </si>
  <si>
    <t>rmonagas@gmail.com</t>
  </si>
  <si>
    <t>Politicas de fiscalización</t>
  </si>
  <si>
    <t>Kilsy Capellan</t>
  </si>
  <si>
    <t>829-285-1538</t>
  </si>
  <si>
    <t>kilsicapellan@gmail.com</t>
  </si>
  <si>
    <t>Proceso de registro de empresas</t>
  </si>
  <si>
    <t>Darvis Ureña</t>
  </si>
  <si>
    <t>809-864-6974</t>
  </si>
  <si>
    <t>david.family.07@gmail.com</t>
  </si>
  <si>
    <t>Documentación y proceso de registro</t>
  </si>
  <si>
    <t>Auditoria practica por la Contraloría del CNSS a la TSS enero 18 de 2005 al 30 de junio 2006</t>
  </si>
  <si>
    <t>Bernardo Delgado Quezada</t>
  </si>
  <si>
    <t>809-729-1474</t>
  </si>
  <si>
    <t>edelgado@el dinero.com.do</t>
  </si>
  <si>
    <t>Informe estadistico al 31 de diciembre 2009 y al 31 de diciembre 2011</t>
  </si>
  <si>
    <t>Pamela alcantara Herasme</t>
  </si>
  <si>
    <t>809-982-5841</t>
  </si>
  <si>
    <t>palcantara@cdc.gob.do</t>
  </si>
  <si>
    <t>Cantidad de empresasregistradas en TSS</t>
  </si>
  <si>
    <t>Oscar Poueriet</t>
  </si>
  <si>
    <t>829-686-0716</t>
  </si>
  <si>
    <t>obepr@hotmail.com</t>
  </si>
  <si>
    <t>Cantidad de empresas registradas en TSS</t>
  </si>
  <si>
    <t>Mayo 2015</t>
  </si>
  <si>
    <t>Mayo 2015 Total</t>
  </si>
  <si>
    <t>Nathaly Almonte Bello</t>
  </si>
  <si>
    <t>809-334-1260</t>
  </si>
  <si>
    <t>nalmonte@thinkbig.com.do</t>
  </si>
  <si>
    <t>Estadisticas población económica por sexo relacionadas al sector lacteo</t>
  </si>
  <si>
    <t>Mercedes Rijo</t>
  </si>
  <si>
    <t>829-926-0006</t>
  </si>
  <si>
    <t>dra.rijo.0915@hotmail.es</t>
  </si>
  <si>
    <t>Yinett Santelises</t>
  </si>
  <si>
    <t>ysantelises@diariolibre.com</t>
  </si>
  <si>
    <t>Auditoria a empleadores ficticios</t>
  </si>
  <si>
    <t>Josep Pierre</t>
  </si>
  <si>
    <t>809-535-1424</t>
  </si>
  <si>
    <t>jpierre@hacienda.gov.do</t>
  </si>
  <si>
    <t>Edad de los afiliados según sexo</t>
  </si>
  <si>
    <t>Pago a las ARS por año</t>
  </si>
  <si>
    <t>Empresas a las cuales se le han impuesto sanciones</t>
  </si>
  <si>
    <t>Priscila Luna</t>
  </si>
  <si>
    <t>809-330-2095</t>
  </si>
  <si>
    <t>priscila.luna@melia.com</t>
  </si>
  <si>
    <t>Sanciones a las empresas que registran empleados con salarios por debajo</t>
  </si>
  <si>
    <t>Francis Luciano</t>
  </si>
  <si>
    <t>829-572-7993</t>
  </si>
  <si>
    <t>francisjavierluciano@hotmail.com</t>
  </si>
  <si>
    <t>Bryan Almeida</t>
  </si>
  <si>
    <t>almeidaparedes@codetel.net.do</t>
  </si>
  <si>
    <t>Salario cotizable para la TSS</t>
  </si>
  <si>
    <t>Julio Peralta</t>
  </si>
  <si>
    <t>809-230-6060</t>
  </si>
  <si>
    <t>peralta250@gmail.com</t>
  </si>
  <si>
    <t>Cantidad de empresasavicolas que aportan al sistema de Segridad Social</t>
  </si>
  <si>
    <t>Junio 2015</t>
  </si>
  <si>
    <t>Junio 2015 Total</t>
  </si>
  <si>
    <t>Julio 2015</t>
  </si>
  <si>
    <t>Julio 2015 Total</t>
  </si>
  <si>
    <t>Susana Guzman</t>
  </si>
  <si>
    <t>809-668-5518</t>
  </si>
  <si>
    <t>yajairalara15@gmail.com</t>
  </si>
  <si>
    <t>Función TSS, Aportes de empleador y trabajador</t>
  </si>
  <si>
    <t>Yjulio Mieses Ramírez</t>
  </si>
  <si>
    <t>809-847-2731</t>
  </si>
  <si>
    <t>jmieses@gmail.com</t>
  </si>
  <si>
    <t>Cantidad de trabajadores por rango salarial</t>
  </si>
  <si>
    <t>809-914-2117</t>
  </si>
  <si>
    <t>yosmery.abreu@sespas.gov.do</t>
  </si>
  <si>
    <t>Nomina de la TSS</t>
  </si>
  <si>
    <t>Agosto 2015</t>
  </si>
  <si>
    <t>Agosto 2015 Total</t>
  </si>
  <si>
    <t>Maria Padilla</t>
  </si>
  <si>
    <t>809-685-3641</t>
  </si>
  <si>
    <t>marijosepadilla@gmail.com</t>
  </si>
  <si>
    <t>cantidad de personas dentro de los rangos de edad exisistentes en TSS</t>
  </si>
  <si>
    <t>Yosmery Abreu</t>
  </si>
  <si>
    <t>Jean David De Jesus Adon</t>
  </si>
  <si>
    <t>809-236-7732</t>
  </si>
  <si>
    <t>ecojdavid@gmail.com</t>
  </si>
  <si>
    <t>informaciones Financieras</t>
  </si>
  <si>
    <t>Socrates Garcia</t>
  </si>
  <si>
    <t>809-547-1654</t>
  </si>
  <si>
    <t>sagarcia2@hotmail.com</t>
  </si>
  <si>
    <t>Registro de extranjeros en TSS</t>
  </si>
  <si>
    <t>Manuel de Jesus Matos</t>
  </si>
  <si>
    <t>809-238-0038</t>
  </si>
  <si>
    <t>Cobertura de la Seguridad Social en la Provincia Elias Piña</t>
  </si>
  <si>
    <t>manuelmatosreyes@hotmail.com</t>
  </si>
  <si>
    <t>Ronald Amaurys medina</t>
  </si>
  <si>
    <t>809-593-7080</t>
  </si>
  <si>
    <t>ing.ronadmedina@gmail.com</t>
  </si>
  <si>
    <t>cantidad de empresas contructoras que cotizan en la TSS</t>
  </si>
  <si>
    <t>Manuel Matos</t>
  </si>
  <si>
    <t>Afiliados registrados en la Provincia Elias Piña</t>
  </si>
  <si>
    <t>Rocio Reyes</t>
  </si>
  <si>
    <t>809-565-9232</t>
  </si>
  <si>
    <t>rocioreyesbayona@gmail.com</t>
  </si>
  <si>
    <t>Listado de cantidad de personas por provincias afiliadas a las diferentes ARS</t>
  </si>
  <si>
    <t>Fiordaliza medina perez</t>
  </si>
  <si>
    <t>809-530-4318</t>
  </si>
  <si>
    <t>fior.medina.26@gamil.com</t>
  </si>
  <si>
    <t>Información sobre distribución de fondos recaudados</t>
  </si>
  <si>
    <t>Gabriela Vicente</t>
  </si>
  <si>
    <t>829-899-1661</t>
  </si>
  <si>
    <t>gabrielamambruvicente@hotmail.com</t>
  </si>
  <si>
    <t>Marleni Torres</t>
  </si>
  <si>
    <t>849-207-2807</t>
  </si>
  <si>
    <t>Dency Perez</t>
  </si>
  <si>
    <t>809-334-3952</t>
  </si>
  <si>
    <t>dencyperezpi@hotmail.com</t>
  </si>
  <si>
    <t>Luisa Luis</t>
  </si>
  <si>
    <t>809-604-0587</t>
  </si>
  <si>
    <t>iluis@camaradecuentas.gob.do</t>
  </si>
  <si>
    <t>porcentajes para pagos SVDS y SFS 2001/2015</t>
  </si>
  <si>
    <t>Zoraima Gonzalez</t>
  </si>
  <si>
    <t>809-708-8395</t>
  </si>
  <si>
    <t>zoraimagonzalez@hotmail.com</t>
  </si>
  <si>
    <t>Procedimiento de registro y costo.</t>
  </si>
  <si>
    <t>Septiembre 2015</t>
  </si>
  <si>
    <t>Septiembre 2015 Total</t>
  </si>
  <si>
    <t>Octubre 2015</t>
  </si>
  <si>
    <t>Octubre 2015 Total</t>
  </si>
  <si>
    <t>Luisa Luis Feliz</t>
  </si>
  <si>
    <t>809-682-3290</t>
  </si>
  <si>
    <t>lluis@camaradecuentas.gob.do</t>
  </si>
  <si>
    <t>Publicaciones realizadas sobre cambio en topes de salario</t>
  </si>
  <si>
    <t>Ruber Dario Perez</t>
  </si>
  <si>
    <t>809-521-6141</t>
  </si>
  <si>
    <t>perezferreras@hotmail.com</t>
  </si>
  <si>
    <t>Deposito en cuenta, pago en exceso</t>
  </si>
  <si>
    <t>Anyi Montero Peña</t>
  </si>
  <si>
    <t>809-590-1033</t>
  </si>
  <si>
    <t>anyi_montero1@hotmail.com</t>
  </si>
  <si>
    <t xml:space="preserve">Cristina Leonardo Montero </t>
  </si>
  <si>
    <t>849-265-2083</t>
  </si>
  <si>
    <t>lissette-1513@hotmail.com</t>
  </si>
  <si>
    <t xml:space="preserve">Función TSS, Decreto </t>
  </si>
  <si>
    <t>Reglamento de la TSS etcs</t>
  </si>
  <si>
    <t>Juana Dayana Acosta</t>
  </si>
  <si>
    <t>809-320-7256</t>
  </si>
  <si>
    <t>Cantidad de extranjeros legales residentes que cotizan en la TSS</t>
  </si>
  <si>
    <t>Lael Cruz del Orbe</t>
  </si>
  <si>
    <t>809-906-1689</t>
  </si>
  <si>
    <t>laeldo@gmail.com</t>
  </si>
  <si>
    <t>Estadísticas de la Cantidad de Afiliados registrados</t>
  </si>
  <si>
    <t>Elio Carmona</t>
  </si>
  <si>
    <t>809-965-4663</t>
  </si>
  <si>
    <t>Liliam Polanco</t>
  </si>
  <si>
    <t>809-532-5768</t>
  </si>
  <si>
    <t>liapma1424@hotmail.com</t>
  </si>
  <si>
    <t>Ingrid Guerrero</t>
  </si>
  <si>
    <t>809-981-3140</t>
  </si>
  <si>
    <t>ingridguerrerolapala@gmail.com</t>
  </si>
  <si>
    <t>Pasos para incluir un trabajador y sanciones para el reporte con salario por debajo</t>
  </si>
  <si>
    <t xml:space="preserve">Luci Mendez </t>
  </si>
  <si>
    <t>809-460-5221</t>
  </si>
  <si>
    <t>lucimendez60@gmail.com</t>
  </si>
  <si>
    <t>Hector Batista</t>
  </si>
  <si>
    <t>809-763-9315</t>
  </si>
  <si>
    <t>hbatista@gmail.com</t>
  </si>
  <si>
    <t>Cantidad de afiliados por ARS</t>
  </si>
  <si>
    <t>Guadalupe Ramirez</t>
  </si>
  <si>
    <t>809-728-2801</t>
  </si>
  <si>
    <t>mariaguadalupe2709@gmail.com</t>
  </si>
  <si>
    <t>Jose Alvarez</t>
  </si>
  <si>
    <t>829-745-7071</t>
  </si>
  <si>
    <t>pijomalto@gmail.com</t>
  </si>
  <si>
    <t xml:space="preserve">Función , Procedimiento para registrar </t>
  </si>
  <si>
    <t>Listado de Empresas activas en la TSS</t>
  </si>
  <si>
    <t>Rufino Batista</t>
  </si>
  <si>
    <t>809-444-7808</t>
  </si>
  <si>
    <t>Rufino Batista@hotmail.com</t>
  </si>
  <si>
    <t>Registro de empresas y Nominas</t>
  </si>
  <si>
    <t>Jose Fernandez</t>
  </si>
  <si>
    <t>809-955-2727</t>
  </si>
  <si>
    <t>Estatus Modificación a reglamento de la TSS conforme resolución No. 377 de 12/11/2015</t>
  </si>
  <si>
    <t>jfernandez@jcpdr.com</t>
  </si>
  <si>
    <t>Melisa Burton</t>
  </si>
  <si>
    <t>809-754-4853</t>
  </si>
  <si>
    <t>mburton2979@hotmail.com</t>
  </si>
  <si>
    <t>Bases maximas de cotización existentes en RD 2011/2016</t>
  </si>
  <si>
    <t>Noviembre 2015</t>
  </si>
  <si>
    <t>Noviembre 2015 Total</t>
  </si>
  <si>
    <t>Diciembre 2015</t>
  </si>
  <si>
    <t>Diciembre 2015 Total</t>
  </si>
  <si>
    <t>(Multiple Items)</t>
  </si>
  <si>
    <t>Luz Alicia Then Rosario</t>
  </si>
  <si>
    <t>809-816-3454</t>
  </si>
  <si>
    <t>inforitg@gmail.com</t>
  </si>
  <si>
    <t>Listados de empresas por cantidad de empleados</t>
  </si>
  <si>
    <t>Mariel Romero Peña</t>
  </si>
  <si>
    <t>829-346-0618</t>
  </si>
  <si>
    <t>mtromero@prietocabrera.com</t>
  </si>
  <si>
    <t>Afiliación automatica del empleado cuando el empleador inscribe en la nomina.</t>
  </si>
  <si>
    <t>Carla Souza</t>
  </si>
  <si>
    <t xml:space="preserve">Internacional </t>
  </si>
  <si>
    <t>Cantidad de Afiliados al SDSS Contributivo y Subsidiado</t>
  </si>
  <si>
    <t>Enero  2016</t>
  </si>
  <si>
    <t>Enero  2016 Total</t>
  </si>
  <si>
    <t>829-751-5162</t>
  </si>
  <si>
    <t>marianitounico@hotmail.com</t>
  </si>
  <si>
    <t>Registro de empleadores en la TSS, requisitos y datos Estadísticos</t>
  </si>
  <si>
    <t>Febrero 2016</t>
  </si>
  <si>
    <t>Febrero 2016 Total</t>
  </si>
  <si>
    <t>Mariano Lorenzo  Santana</t>
  </si>
  <si>
    <t>Carlos Mesa</t>
  </si>
  <si>
    <t>829-548-4630</t>
  </si>
  <si>
    <t>mesa945@hotmail.com</t>
  </si>
  <si>
    <t>Registro de las PYMES en TSS</t>
  </si>
  <si>
    <t>Poncy castillo</t>
  </si>
  <si>
    <t>poncycastillo@gmail.com</t>
  </si>
  <si>
    <t>estadistica empleadores  sometidos</t>
  </si>
  <si>
    <t>Socrates Tavera</t>
  </si>
  <si>
    <t>809-377-1156</t>
  </si>
  <si>
    <t>socratestavera@hotmail.com</t>
  </si>
  <si>
    <t>Estadistica empleadores con trabajadores con mas de 1000 empleados</t>
  </si>
  <si>
    <t>Marzo 2016</t>
  </si>
  <si>
    <t>Marzo 2016 Total</t>
  </si>
  <si>
    <t>Kattia Denis Franco</t>
  </si>
  <si>
    <t>829-320-2406</t>
  </si>
  <si>
    <t>qquero00@gmail.com</t>
  </si>
  <si>
    <t>Ledy Paulino Garcia</t>
  </si>
  <si>
    <t>809-938-6951</t>
  </si>
  <si>
    <t>lpgarcia@camaradecuentas.gob.do</t>
  </si>
  <si>
    <t>Normativa para retención de AFP y SFS</t>
  </si>
  <si>
    <t>Michael Lebron</t>
  </si>
  <si>
    <t>829-781-1738</t>
  </si>
  <si>
    <t>michaelrosario1998@gmail.com</t>
  </si>
  <si>
    <t>Funció, estadisticas TSS</t>
  </si>
  <si>
    <t>809-407-9354</t>
  </si>
  <si>
    <t>Plazos para los empleadore pagar la TSS, consecuencia legales de incumplimiento</t>
  </si>
  <si>
    <t>Wisleydi Disla Baez</t>
  </si>
  <si>
    <t>849-865-0509</t>
  </si>
  <si>
    <t>wisleydidislabaez@hotmail.com</t>
  </si>
  <si>
    <t>Función, estadisticas TSS</t>
  </si>
  <si>
    <t>Abril 2016</t>
  </si>
  <si>
    <t>Abril 2016 Total</t>
  </si>
  <si>
    <t>Yesenia Mauricio</t>
  </si>
  <si>
    <t>Recaudaciones por sector, recaudaciones por empresa, deficit por incumplimiento al pago de la TSS y omisión, elusión u omisión.</t>
  </si>
  <si>
    <t>809-958-8839</t>
  </si>
  <si>
    <t>yesenia_0423@hotmail.com</t>
  </si>
  <si>
    <t>Dominique Dorange</t>
  </si>
  <si>
    <t>dominiquedorange56@gmail.com</t>
  </si>
  <si>
    <t>Documento dominicano para asistencia gratuita en España según convenio de 1/7/2006</t>
  </si>
  <si>
    <t>Recaudaciones por sector económico año 2016</t>
  </si>
  <si>
    <t>Josué Martí</t>
  </si>
  <si>
    <t>809-472-4900</t>
  </si>
  <si>
    <t>Josue.marti@squirepb.com</t>
  </si>
  <si>
    <t xml:space="preserve">Procedimiento y requisitos para un ciudadano extranjero con residencia temporal el cual no cuenta con cédula de identidad </t>
  </si>
  <si>
    <t>Genaro Silvestre</t>
  </si>
  <si>
    <t>809-707-7052</t>
  </si>
  <si>
    <t>genarosilvestre@gmail.com</t>
  </si>
  <si>
    <t>Saber si 9 empleados de la empresa Pimentel y Asocs. Figuran dentro del Sistema Dominicano de Seguridad Social y si la empresa está al día en el cumplimiento con la TSS</t>
  </si>
  <si>
    <t>Luis Enrique Ramírez</t>
  </si>
  <si>
    <t>809-605-0773</t>
  </si>
  <si>
    <t>elenrique101530@gmail.com</t>
  </si>
  <si>
    <t>Qué es la TSS, sus funciones y a qué se dedica</t>
  </si>
  <si>
    <t>Manuel Ramos</t>
  </si>
  <si>
    <t>809-527-5706</t>
  </si>
  <si>
    <t>manueldejesusramosbrito@hotmail.com</t>
  </si>
  <si>
    <t>Proceso para registrar un compañía, formulario que hay que llenar, cómo se registran los empleados.</t>
  </si>
  <si>
    <t>Oscar Javier Leonardo B.</t>
  </si>
  <si>
    <t>809-891-8712</t>
  </si>
  <si>
    <t>oscarjlb.21@hotmail.com</t>
  </si>
  <si>
    <t>A qué se dedica la TSS, quienes son, función principal, proceso registro una compañía</t>
  </si>
  <si>
    <t>Kenia Karina Rojas</t>
  </si>
  <si>
    <t>829-328-0916</t>
  </si>
  <si>
    <t>jmedrano72@yahoo.com</t>
  </si>
  <si>
    <t>Cómo surge la institución, cuales son sus valores, misión y visión</t>
  </si>
  <si>
    <t>Carlos Vásquez</t>
  </si>
  <si>
    <t>829-868-6974</t>
  </si>
  <si>
    <t>carlosvasquez.2606@gmail.com</t>
  </si>
  <si>
    <t>Mayo 2016</t>
  </si>
  <si>
    <t>Mayo 2016 Total</t>
  </si>
  <si>
    <t>Juan Arismendy Arias S.</t>
  </si>
  <si>
    <t>809-5658517</t>
  </si>
  <si>
    <t>arismendi.diaz@gmail.com</t>
  </si>
  <si>
    <t>Cantidad de afiliados por provincia al 31 de diciembre de 2015, regimen contributivo y subsidiado</t>
  </si>
  <si>
    <t>Marien Solís Díaz</t>
  </si>
  <si>
    <t>809-482-0838</t>
  </si>
  <si>
    <t>marien@mejialora.com</t>
  </si>
  <si>
    <t>Si la asignación de vehículos de manera fija y/o variable en efectivo debería formar parte del salario cotizable para seguridad social.</t>
  </si>
  <si>
    <t>Wilma Navil</t>
  </si>
  <si>
    <t>809-8901221</t>
  </si>
  <si>
    <t>wilmanavil@gmail.com</t>
  </si>
  <si>
    <t>Misión, Visión y Valores, política, organigrama, relación de empleados</t>
  </si>
  <si>
    <t>María Rosa Durán López</t>
  </si>
  <si>
    <t>809-519-2870</t>
  </si>
  <si>
    <t>mduran@dmklawyers.com</t>
  </si>
  <si>
    <t>Qué pasa con los empleados que tienen visa de trabajo y no pueden cotizar en la TSS</t>
  </si>
  <si>
    <t>Jazmin Torres Ventura</t>
  </si>
  <si>
    <t>829-715-9494</t>
  </si>
  <si>
    <t>jazmintorressv@gmail.com</t>
  </si>
  <si>
    <t xml:space="preserve">Cantidad total de afiliados de cada ARS de la RD hasta la fecha </t>
  </si>
  <si>
    <t>Junio 2016</t>
  </si>
  <si>
    <t>Junio 2016 Total</t>
  </si>
  <si>
    <t>Anneudis Checo Zorrilla</t>
  </si>
  <si>
    <t>809-463-4792</t>
  </si>
  <si>
    <t>jumzc2008@hotmail.com</t>
  </si>
  <si>
    <t>Cuántas ARL hay. Cuánto obtienen del presupuesto del Estado. Cuánto dinero le otorga el Estado a las enfermedades terminales</t>
  </si>
  <si>
    <t>Enmanuel Castillo Gerardino</t>
  </si>
  <si>
    <t>829-770-5976</t>
  </si>
  <si>
    <t>loscielos83@hotmail.com</t>
  </si>
  <si>
    <t>Cantidad de afiliados al Sistema en San Francisco de Macoris y clasificación por sexo</t>
  </si>
  <si>
    <t xml:space="preserve">Criterio para definir empresa pública y centralizada </t>
  </si>
  <si>
    <t>Jackairis M. Guerrero Then</t>
  </si>
  <si>
    <t>809-918-1479</t>
  </si>
  <si>
    <t>jmarcelgt@gmail.com</t>
  </si>
  <si>
    <t>Total de afiliados a todas las ARS</t>
  </si>
  <si>
    <t>Objetivo TSS, leyes que la fundamentan, por ciento a pagar por los empleados, importancia de la TSS, deberes de la empresa con los empleados</t>
  </si>
  <si>
    <t>Anyery González Pérez</t>
  </si>
  <si>
    <t>829-860-0806</t>
  </si>
  <si>
    <t>El impacto ley 87-01 en la economía</t>
  </si>
  <si>
    <t>Madelin Batista</t>
  </si>
  <si>
    <t>829-790-2104</t>
  </si>
  <si>
    <t>madeline980226@gmail.com</t>
  </si>
  <si>
    <t>Nombre Tesorero, impuesto que pagan y que cobran</t>
  </si>
  <si>
    <t>Milagros Gómez Cadena</t>
  </si>
  <si>
    <t>809-617-1729</t>
  </si>
  <si>
    <t>milagros_fomez@mail.tss2.gov.do</t>
  </si>
  <si>
    <t>Análisis FODA de la TSS</t>
  </si>
  <si>
    <t>Julio 2016</t>
  </si>
  <si>
    <t>Julio 2016 Total</t>
  </si>
  <si>
    <t>Rosalía Romano</t>
  </si>
  <si>
    <t>809-932-3919</t>
  </si>
  <si>
    <t>rromano@diariolibre.com</t>
  </si>
  <si>
    <t>Por qué la discrepancia del Banco Central y la OMLAD entre los empleados públicos que cotizan para la seguridad social y la TSS y cuáles instituciones del Estado no están cotizando</t>
  </si>
  <si>
    <t>Lista de ayuntamientos que cotizan en la Seguridad Social</t>
  </si>
  <si>
    <t>Dariel A. Aquino Salvador</t>
  </si>
  <si>
    <t>809-969-2092</t>
  </si>
  <si>
    <t>dariel96@alive.com</t>
  </si>
  <si>
    <t xml:space="preserve">Memorias de la TSS y ver el dinero que recaudan desde el inicio de la ley </t>
  </si>
  <si>
    <t>Leticia De la Cruza</t>
  </si>
  <si>
    <t>829-304-7467</t>
  </si>
  <si>
    <t>leticiadelacruz08@hotmail.com</t>
  </si>
  <si>
    <t>Copias de los formularios de la TSS</t>
  </si>
  <si>
    <t>Daisy Pérez Abreu</t>
  </si>
  <si>
    <t>809-615-5726</t>
  </si>
  <si>
    <t>Servicios que ofrece la TSS</t>
  </si>
  <si>
    <t>2016</t>
  </si>
  <si>
    <t>Balby Esthefany Jiménez</t>
  </si>
  <si>
    <t>809-858-0097</t>
  </si>
  <si>
    <t>esthefany9423@gmail.com</t>
  </si>
  <si>
    <t>Saber qué regula la TSS</t>
  </si>
  <si>
    <t>Lya Daniela Mata Tejada</t>
  </si>
  <si>
    <t>829-962-2202</t>
  </si>
  <si>
    <t>lmata@jcpdr.com</t>
  </si>
  <si>
    <t>Resolución  que permite a un extranjero registrarse en la TSS</t>
  </si>
  <si>
    <t>Severina Ortiz De Nin</t>
  </si>
  <si>
    <t>809-525-4808</t>
  </si>
  <si>
    <t>elenita4003@hotmail.com</t>
  </si>
  <si>
    <t>Cantidad de empresas en la Provincia Monseñor Nouel y cuántos empleados tienen.</t>
  </si>
  <si>
    <t>Robinson Aracena Vásquez</t>
  </si>
  <si>
    <t>809-315-8450</t>
  </si>
  <si>
    <t>robinsonaracena@hotmail.com</t>
  </si>
  <si>
    <t>Cuánto paga la Asociación de Baloncesto de Santiago por mes y por año a la TSS y el monto general de los empleados por un año</t>
  </si>
  <si>
    <t>Diana D. Encarnación Hndez.</t>
  </si>
  <si>
    <t>diana-encarnacion@hotmail.com</t>
  </si>
  <si>
    <t>Saber si está afiliada y en cual ARS está</t>
  </si>
  <si>
    <t>Agosto 2016</t>
  </si>
  <si>
    <t>Agosto 2016 Total</t>
  </si>
  <si>
    <t>Kirsys Perdomo Vélez</t>
  </si>
  <si>
    <t>809-527-5515</t>
  </si>
  <si>
    <t>809-813-5918</t>
  </si>
  <si>
    <t>isclr@hotmail.com</t>
  </si>
  <si>
    <t>Prestadoras de Servicios de Salud y los pasos a realizar para recibir subsidio por una enfermedad de 30 días</t>
  </si>
  <si>
    <t>Melvin Velasquez</t>
  </si>
  <si>
    <t>829-631-1847</t>
  </si>
  <si>
    <t>melvinvelasquez@hotmail.com</t>
  </si>
  <si>
    <t>Lista de instituciones publicas pendientes de pago y montos adeudados. Montos pagados a la TSS por mora y recargos. Montos, estados financieros y gastos de operaciones de la TSS</t>
  </si>
  <si>
    <t>Jose Miguel Morales Bautista</t>
  </si>
  <si>
    <t>809-857-7393</t>
  </si>
  <si>
    <t>jmb1563@gmail.com</t>
  </si>
  <si>
    <t>Nominas de empleados Invesiones Relo inscritos a TSS</t>
  </si>
  <si>
    <t>Lety Melgen Bello</t>
  </si>
  <si>
    <t>809-563-1005</t>
  </si>
  <si>
    <t>letymelgen@gmail.com</t>
  </si>
  <si>
    <t>Total de titulares y dependientes del contributivo</t>
  </si>
  <si>
    <t>Sócrates Tavera Rosario</t>
  </si>
  <si>
    <t>Cantidad de empleados que cotizan según rango salarial</t>
  </si>
  <si>
    <t>DE 10 A 15 DIAS</t>
  </si>
  <si>
    <t>Joey Morel</t>
  </si>
  <si>
    <t>829-906-4024</t>
  </si>
  <si>
    <t>joey.mmorel@gmail.com</t>
  </si>
  <si>
    <t>Ejecuciones presupuestarias por objeto de gastos (subcuenta) en el período 2007-20013</t>
  </si>
  <si>
    <t>Alexis Astacio</t>
  </si>
  <si>
    <t>809-431-6444</t>
  </si>
  <si>
    <t>nurse1008@hotmail.com</t>
  </si>
  <si>
    <t>Políticas, beneficios al trabajador, objetivos</t>
  </si>
  <si>
    <t>Jrojas@crees.org.do</t>
  </si>
  <si>
    <t>809-616-1006</t>
  </si>
  <si>
    <t>Juan René Rojas R.</t>
  </si>
  <si>
    <t>Serie de datos con los salarios promedio cotizados por los empleados en los distintos sistemas de pensiones</t>
  </si>
  <si>
    <t>Septiembre 2016</t>
  </si>
  <si>
    <t>Septiembre 2016 Total</t>
  </si>
  <si>
    <t>German Ant. Cabreja</t>
  </si>
  <si>
    <t>809-659-6364</t>
  </si>
  <si>
    <t>germancabreja@gmail.com</t>
  </si>
  <si>
    <t>Deuda a la SS por ayuntamientos</t>
  </si>
  <si>
    <t>Julio César Mieses R.</t>
  </si>
  <si>
    <t>Detalles de pagos realizados en los años 2007 al 2010</t>
  </si>
  <si>
    <t>José Ramón Heredia</t>
  </si>
  <si>
    <t>809-269-8006</t>
  </si>
  <si>
    <t>jheredia100@hotmail.com</t>
  </si>
  <si>
    <t>Relación de los nombres de las empresas inscritas en la TSS en el mes de septiembre</t>
  </si>
  <si>
    <t>Crispina Báez Heredia</t>
  </si>
  <si>
    <t>809-468-4147</t>
  </si>
  <si>
    <t>cb@fumicontrol.com.do</t>
  </si>
  <si>
    <t>Pasos y requisitos para registrar una empresa en la TSS, su nòmina y cuáles son las sanciones</t>
  </si>
  <si>
    <t>Carolina Cortes Reyes</t>
  </si>
  <si>
    <t>809-541-2393</t>
  </si>
  <si>
    <t>cortes.carolina13@gmail.com</t>
  </si>
  <si>
    <t>Base de datos de la TSS</t>
  </si>
  <si>
    <t>Mario Martín Rojas Bonilla</t>
  </si>
  <si>
    <t>mariomrojas@hotmail.com</t>
  </si>
  <si>
    <t>Saber si la TSS está incribiendo a los extranjeros</t>
  </si>
  <si>
    <t>Harold Modesto</t>
  </si>
  <si>
    <t>809-685-9966</t>
  </si>
  <si>
    <t>h.modesto@gmail.com</t>
  </si>
  <si>
    <t>Estadísticas  que no cotizaron la SS en el período 2012-2015 y las estadísticas de  la cantidad de casos que hay en los juzgados de paz</t>
  </si>
  <si>
    <t>13/10/2016</t>
  </si>
  <si>
    <t>Octubre 2016</t>
  </si>
  <si>
    <t>Octubre 2016 Total</t>
  </si>
  <si>
    <t>Ramón Jorge</t>
  </si>
  <si>
    <t>r.jorge@odj.org.do</t>
  </si>
  <si>
    <t xml:space="preserve">Lista de instituciones del Estado Dominicano que incumplen con la TSS. Cuáles y cuántas han estado sometidas. </t>
  </si>
  <si>
    <t>Daulin Baldallac</t>
  </si>
  <si>
    <t>829-270-5120</t>
  </si>
  <si>
    <t>daulinbaldallac@hotmail.com</t>
  </si>
  <si>
    <t>Qué es la TSS, derechos que protegen y que hay que hacer para reclamar esos derechos</t>
  </si>
  <si>
    <t>Mayra Melenciano</t>
  </si>
  <si>
    <t>849-852-0343</t>
  </si>
  <si>
    <t xml:space="preserve">mmelenciano@dida.gov.do </t>
  </si>
  <si>
    <t xml:space="preserve">Cantidad de empleadores que estàn en el Sistema de la TSS </t>
  </si>
  <si>
    <t>Noviembre 2016</t>
  </si>
  <si>
    <t>Noviembre 2016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</si>
</sst>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inden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2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0" fontId="12" fillId="8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/>
    </xf>
    <xf numFmtId="0" fontId="1" fillId="6" borderId="9" xfId="0" applyFont="1" applyFill="1" applyBorder="1" applyProtection="1"/>
    <xf numFmtId="0" fontId="0" fillId="7" borderId="7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11" fillId="5" borderId="3" xfId="0" applyFont="1" applyFill="1" applyBorder="1" applyProtection="1"/>
    <xf numFmtId="0" fontId="11" fillId="5" borderId="4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9" fontId="0" fillId="0" borderId="0" xfId="2" applyFont="1"/>
    <xf numFmtId="0" fontId="1" fillId="2" borderId="4" xfId="0" applyFont="1" applyFill="1" applyBorder="1" applyAlignment="1" applyProtection="1">
      <alignment horizontal="center" vertical="center" wrapText="1"/>
    </xf>
    <xf numFmtId="14" fontId="0" fillId="0" borderId="2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wrapText="1"/>
    </xf>
    <xf numFmtId="9" fontId="7" fillId="9" borderId="1" xfId="2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wrapText="1"/>
    </xf>
    <xf numFmtId="9" fontId="1" fillId="9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7" xfId="0" applyBorder="1"/>
    <xf numFmtId="0" fontId="0" fillId="0" borderId="18" xfId="0" applyBorder="1"/>
    <xf numFmtId="14" fontId="0" fillId="0" borderId="19" xfId="0" applyNumberFormat="1" applyBorder="1"/>
    <xf numFmtId="0" fontId="0" fillId="0" borderId="20" xfId="0" applyBorder="1"/>
    <xf numFmtId="0" fontId="0" fillId="0" borderId="0" xfId="0" applyBorder="1"/>
    <xf numFmtId="14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1" fillId="8" borderId="0" xfId="0" applyFont="1" applyFill="1" applyBorder="1" applyAlignment="1" applyProtection="1">
      <alignment horizontal="center" vertical="center"/>
    </xf>
    <xf numFmtId="0" fontId="11" fillId="8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9" fillId="0" borderId="1" xfId="1" applyFill="1" applyBorder="1" applyProtection="1">
      <protection locked="0"/>
    </xf>
    <xf numFmtId="0" fontId="0" fillId="0" borderId="0" xfId="0" applyNumberFormat="1"/>
    <xf numFmtId="1" fontId="8" fillId="1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1" fontId="17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4" fontId="1" fillId="10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>
      <alignment vertical="center"/>
    </xf>
    <xf numFmtId="0" fontId="0" fillId="0" borderId="19" xfId="0" applyBorder="1"/>
    <xf numFmtId="0" fontId="0" fillId="0" borderId="1" xfId="0" applyFill="1" applyBorder="1" applyAlignment="1" applyProtection="1">
      <alignment horizontal="left" wrapText="1"/>
      <protection locked="0"/>
    </xf>
    <xf numFmtId="0" fontId="9" fillId="0" borderId="1" xfId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wrapText="1"/>
      <protection locked="0"/>
    </xf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993300"/>
      <color rgb="FFFF99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2016</c:v>
                </c:pt>
                <c:pt idx="1">
                  <c:v>Noviembre 2016</c:v>
                </c:pt>
                <c:pt idx="2">
                  <c:v>Diciembre 2016</c:v>
                </c:pt>
              </c:strCache>
            </c:strRef>
          </c:cat>
          <c:val>
            <c:numRef>
              <c:f>'DATA VALIDATION'!$I$7:$I$9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'DATA VALIDATION'!$J$6</c:f>
              <c:strCache>
                <c:ptCount val="1"/>
                <c:pt idx="0">
                  <c:v>ANTES DE 10 DIAS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2016</c:v>
                </c:pt>
                <c:pt idx="1">
                  <c:v>Noviembre 2016</c:v>
                </c:pt>
                <c:pt idx="2">
                  <c:v>Diciembre 2016</c:v>
                </c:pt>
              </c:strCache>
            </c:strRef>
          </c:cat>
          <c:val>
            <c:numRef>
              <c:f>'DATA VALIDATION'!$J$7:$J$9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'DATA VALIDATION'!$K$6</c:f>
              <c:strCache>
                <c:ptCount val="1"/>
                <c:pt idx="0">
                  <c:v> DE 10 A  15 DIAS 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2016</c:v>
                </c:pt>
                <c:pt idx="1">
                  <c:v>Noviembre 2016</c:v>
                </c:pt>
                <c:pt idx="2">
                  <c:v>Diciembre 2016</c:v>
                </c:pt>
              </c:strCache>
            </c:strRef>
          </c:cat>
          <c:val>
            <c:numRef>
              <c:f>'DATA VALIDATION'!$K$7:$K$9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VALIDATION'!$L$6</c:f>
              <c:strCache>
                <c:ptCount val="1"/>
                <c:pt idx="0">
                  <c:v>REFERIDAS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2016</c:v>
                </c:pt>
                <c:pt idx="1">
                  <c:v>Noviembre 2016</c:v>
                </c:pt>
                <c:pt idx="2">
                  <c:v>Diciembre 2016</c:v>
                </c:pt>
              </c:strCache>
            </c:strRef>
          </c:cat>
          <c:val>
            <c:numRef>
              <c:f>'DATA VALIDATION'!$L$7:$L$9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 VALIDATION'!$M$6</c:f>
              <c:strCache>
                <c:ptCount val="1"/>
                <c:pt idx="0">
                  <c:v>RECHAZADAS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2016</c:v>
                </c:pt>
                <c:pt idx="1">
                  <c:v>Noviembre 2016</c:v>
                </c:pt>
                <c:pt idx="2">
                  <c:v>Diciembre 2016</c:v>
                </c:pt>
              </c:strCache>
            </c:strRef>
          </c:cat>
          <c:val>
            <c:numRef>
              <c:f>'DATA VALIDATION'!$M$7:$M$9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97287776"/>
        <c:axId val="197288160"/>
      </c:barChart>
      <c:catAx>
        <c:axId val="1972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288160"/>
        <c:crosses val="autoZero"/>
        <c:auto val="1"/>
        <c:lblAlgn val="ctr"/>
        <c:lblOffset val="100"/>
        <c:noMultiLvlLbl val="0"/>
      </c:catAx>
      <c:valAx>
        <c:axId val="19728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72877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OAI-LM-001 Listado Maestro de Solicitudes de Información Pública.xlsx]SGC-2!PivotTable1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Solicitudes de Información OAI</a:t>
            </a:r>
          </a:p>
        </c:rich>
      </c:tx>
      <c:layout>
        <c:manualLayout>
          <c:xMode val="edge"/>
          <c:yMode val="edge"/>
          <c:x val="0.30045375509194716"/>
          <c:y val="0.12295858850976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'SGC-2'!$B$4:$B$5</c:f>
              <c:strCache>
                <c:ptCount val="1"/>
                <c:pt idx="0">
                  <c:v>A TIEMPO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'SGC-2'!$A$6:$A$10</c:f>
              <c:strCache>
                <c:ptCount val="4"/>
                <c:pt idx="0">
                  <c:v>Página Web</c:v>
                </c:pt>
                <c:pt idx="1">
                  <c:v>Rechazada</c:v>
                </c:pt>
                <c:pt idx="2">
                  <c:v>Referida</c:v>
                </c:pt>
                <c:pt idx="3">
                  <c:v>Áreas de la TSS</c:v>
                </c:pt>
              </c:strCache>
            </c:strRef>
          </c:cat>
          <c:val>
            <c:numRef>
              <c:f>'SGC-2'!$B$6:$B$10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623976"/>
        <c:axId val="198624360"/>
        <c:axId val="0"/>
      </c:bar3DChart>
      <c:catAx>
        <c:axId val="19862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624360"/>
        <c:crosses val="autoZero"/>
        <c:auto val="1"/>
        <c:lblAlgn val="ctr"/>
        <c:lblOffset val="100"/>
        <c:noMultiLvlLbl val="0"/>
      </c:catAx>
      <c:valAx>
        <c:axId val="1986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62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'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63499</xdr:rowOff>
    </xdr:from>
    <xdr:to>
      <xdr:col>2</xdr:col>
      <xdr:colOff>356659</xdr:colOff>
      <xdr:row>5</xdr:row>
      <xdr:rowOff>195791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4" y="63499"/>
          <a:ext cx="2124075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552450</xdr:colOff>
      <xdr:row>0</xdr:row>
      <xdr:rowOff>250686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666750" cy="22211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190499</xdr:rowOff>
    </xdr:from>
    <xdr:to>
      <xdr:col>4</xdr:col>
      <xdr:colOff>1190624</xdr:colOff>
      <xdr:row>36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180975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28575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157162</xdr:rowOff>
    </xdr:from>
    <xdr:to>
      <xdr:col>6</xdr:col>
      <xdr:colOff>109538</xdr:colOff>
      <xdr:row>27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752.62462638889" createdVersion="4" refreshedVersion="5" minRefreshableVersion="3" recordCount="196">
  <cacheSource type="worksheet">
    <worksheetSource ref="A8:R204" sheet="ALIMENTACION"/>
  </cacheSource>
  <cacheFields count="18">
    <cacheField name="No" numFmtId="0">
      <sharedItems containsSemiMixedTypes="0" containsString="0" containsNumber="1" containsInteger="1" minValue="1" maxValue="196"/>
    </cacheField>
    <cacheField name="Nombre del Solicitante" numFmtId="0">
      <sharedItems containsBlank="1"/>
    </cacheField>
    <cacheField name="Telefóno" numFmtId="0">
      <sharedItems containsBlank="1" containsMixedTypes="1" containsNumber="1" containsInteger="1" minValue="8094079354" maxValue="33631190888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7">
        <s v="Página Web"/>
        <s v="Base de Datos"/>
        <s v="Referida"/>
        <s v="Rechazada"/>
        <s v="Recursos Humanos"/>
        <m/>
        <s v="Áreas de la TSS"/>
      </sharedItems>
    </cacheField>
    <cacheField name="Tiempo estipulado" numFmtId="0">
      <sharedItems containsBlank="1" containsMixedTypes="1" containsNumber="1" containsInteger="1" minValue="2" maxValue="15"/>
    </cacheField>
    <cacheField name="Respuesta " numFmtId="0">
      <sharedItems containsBlank="1" count="5">
        <s v="Procede"/>
        <s v="Rechazada"/>
        <s v="Referida"/>
        <m/>
        <s v="Reenviada" u="1"/>
      </sharedItems>
    </cacheField>
    <cacheField name="Fecha Solicitud Incompleta_x000a_(MES/DIA/AÑO)" numFmtId="0">
      <sharedItems containsNonDate="0" containsDate="1" containsString="0" containsBlank="1" minDate="2014-04-09T00:00:00" maxDate="2015-05-02T00:00:00"/>
    </cacheField>
    <cacheField name="Fecha de Solicitud_x000a_(MES/DIA/AÑO)" numFmtId="14">
      <sharedItems containsNonDate="0" containsDate="1" containsString="0" containsBlank="1" minDate="2014-02-06T00:00:00" maxDate="2016-08-26T00:00:00"/>
    </cacheField>
    <cacheField name="Año" numFmtId="14">
      <sharedItems/>
    </cacheField>
    <cacheField name="Cálculo Mes" numFmtId="1">
      <sharedItems containsMixedTypes="1" containsNumber="1" containsInteger="1" minValue="1" maxValue="12"/>
    </cacheField>
    <cacheField name="MES" numFmtId="1">
      <sharedItems count="38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s v="Marzo 2015"/>
        <s v="Abril 2015"/>
        <s v="Mayo 2015"/>
        <s v="Junio 2015"/>
        <s v="Julio 2015"/>
        <s v="Agosto 2015"/>
        <s v="Septiembre 2015"/>
        <s v="Octubre 2015"/>
        <s v="Noviembre 2015"/>
        <s v="Diciembre 2015"/>
        <s v="Enero  2016"/>
        <s v="Febrero 2016"/>
        <s v="Marzo 2016"/>
        <s v="Abril 2016"/>
        <s v="Mayo 2016"/>
        <s v="Junio 2016"/>
        <s v="Julio 2016"/>
        <s v="Agosto 2016"/>
        <s v="Mayo" u="1"/>
        <s v="Noviembre" u="1"/>
        <s v="Abril" u="1"/>
        <s v="Diciembre" u="1"/>
        <s v="Junio" u="1"/>
        <s v="Febrero" u="1"/>
        <s v="Marzo" u="1"/>
      </sharedItems>
    </cacheField>
    <cacheField name="Días feriados_x000a_(MES/DIA/AÑO)" numFmtId="14">
      <sharedItems containsNonDate="0" containsDate="1" containsString="0" containsBlank="1" minDate="2014-01-01T00:00:00" maxDate="2017-01-31T00:00:00"/>
    </cacheField>
    <cacheField name="Fecha límite de entrega (MES/DIA/AÑO)" numFmtId="14">
      <sharedItems containsDate="1" containsMixedTypes="1" minDate="2014-02-17T00:00:00" maxDate="2016-09-16T00:00:00"/>
    </cacheField>
    <cacheField name="Fecha de Respuesta_x000a_(MES/DIA/AÑO)" numFmtId="14">
      <sharedItems containsNonDate="0" containsDate="1" containsString="0" containsBlank="1" minDate="2014-02-13T00:00:00" maxDate="2016-09-08T00:00:00"/>
    </cacheField>
    <cacheField name="Días Totales" numFmtId="0">
      <sharedItems containsSemiMixedTypes="0" containsString="0" containsNumber="1" containsInteger="1" minValue="0" maxValue="10"/>
    </cacheField>
    <cacheField name="Cumplimiento" numFmtId="0">
      <sharedItems count="4">
        <s v="A TIEMPO"/>
        <s v="FUERA DE TIEMPO"/>
        <s v="" u="1"/>
        <e v="#NAME?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752.624627083336" createdVersion="5" refreshedVersion="5" minRefreshableVersion="3" recordCount="204">
  <cacheSource type="worksheet">
    <worksheetSource ref="D8:S212" sheet="ALIMENTACION"/>
  </cacheSource>
  <cacheFields count="16"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7">
        <s v="Página Web"/>
        <s v="Base de Datos"/>
        <s v="Referida"/>
        <s v="Rechazada"/>
        <s v="Recursos Humanos"/>
        <m/>
        <s v="Áreas de la TSS"/>
      </sharedItems>
    </cacheField>
    <cacheField name="Tiempo estipulado" numFmtId="0">
      <sharedItems containsBlank="1" containsMixedTypes="1" containsNumber="1" containsInteger="1" minValue="2" maxValue="15"/>
    </cacheField>
    <cacheField name="Respuesta " numFmtId="0">
      <sharedItems containsBlank="1"/>
    </cacheField>
    <cacheField name="Fecha Solicitud Incompleta_x000a_(MES/DIA/AÑO)" numFmtId="0">
      <sharedItems containsNonDate="0" containsDate="1" containsString="0" containsBlank="1" minDate="2014-04-09T00:00:00" maxDate="2015-05-02T00:00:00"/>
    </cacheField>
    <cacheField name="Fecha de Solicitud_x000a_(MES/DIA/AÑO)" numFmtId="14">
      <sharedItems containsNonDate="0" containsDate="1" containsString="0" containsBlank="1" minDate="2014-02-06T00:00:00" maxDate="2016-10-26T00:00:00"/>
    </cacheField>
    <cacheField name="Año" numFmtId="14">
      <sharedItems count="4">
        <s v="2014"/>
        <s v="2015"/>
        <s v=""/>
        <s v="2016"/>
      </sharedItems>
    </cacheField>
    <cacheField name="Cálculo Mes" numFmtId="1">
      <sharedItems containsMixedTypes="1" containsNumber="1" containsInteger="1" minValue="1" maxValue="12"/>
    </cacheField>
    <cacheField name="MES" numFmtId="1">
      <sharedItems containsBlank="1" count="34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s v="Marzo 2015"/>
        <s v="Abril 2015"/>
        <s v="Mayo 2015"/>
        <s v="Junio 2015"/>
        <s v="Julio 2015"/>
        <s v="Agosto 2015"/>
        <s v="Septiembre 2015"/>
        <s v="Octubre 2015"/>
        <s v="Noviembre 2015"/>
        <s v="Diciembre 2015"/>
        <s v="Enero  2016"/>
        <s v="Febrero 2016"/>
        <s v="Marzo 2016"/>
        <s v="Abril 2016"/>
        <s v="Mayo 2016"/>
        <s v="Junio 2016"/>
        <s v="Julio 2016"/>
        <s v="Agosto 2016"/>
        <s v="Septiembre 2016"/>
        <s v="Octubre 2016"/>
        <m u="1"/>
      </sharedItems>
    </cacheField>
    <cacheField name="Días feriados_x000a_(MES/DIA/AÑO)" numFmtId="14">
      <sharedItems containsNonDate="0" containsDate="1" containsString="0" containsBlank="1" minDate="2014-01-01T00:00:00" maxDate="2017-01-31T00:00:00"/>
    </cacheField>
    <cacheField name="Fecha límite de entrega (MES/DIA/AÑO)" numFmtId="14">
      <sharedItems containsDate="1" containsMixedTypes="1" minDate="2014-02-17T00:00:00" maxDate="2016-11-02T00:00:00"/>
    </cacheField>
    <cacheField name="Fecha de Respuesta_x000a_(MES/DIA/AÑO)" numFmtId="14">
      <sharedItems containsNonDate="0" containsDate="1" containsString="0" containsBlank="1" minDate="2014-02-13T00:00:00" maxDate="2016-10-28T00:00:00"/>
    </cacheField>
    <cacheField name="Días Totales" numFmtId="0">
      <sharedItems containsSemiMixedTypes="0" containsString="0" containsNumber="1" containsInteger="1" minValue="-20" maxValue="10"/>
    </cacheField>
    <cacheField name="Cumplimiento" numFmtId="0">
      <sharedItems containsBlank="1" count="4">
        <s v="A TIEMPO"/>
        <s v="FUERA DE TIEMPO"/>
        <m u="1"/>
        <e v="#NAME?" u="1"/>
      </sharedItems>
    </cacheField>
    <cacheField name="TIEMPO ANTES 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752.624627199075" createdVersion="5" refreshedVersion="5" minRefreshableVersion="3" recordCount="341">
  <cacheSource type="worksheet">
    <worksheetSource ref="A8:S1200" sheet="ALIMENTACION"/>
  </cacheSource>
  <cacheFields count="19">
    <cacheField name="No" numFmtId="0">
      <sharedItems containsString="0" containsBlank="1" containsNumber="1" containsInteger="1" minValue="1" maxValue="227"/>
    </cacheField>
    <cacheField name="Nombre del Solicitante" numFmtId="0">
      <sharedItems containsBlank="1"/>
    </cacheField>
    <cacheField name="Telefóno" numFmtId="0">
      <sharedItems containsBlank="1" containsMixedTypes="1" containsNumber="1" containsInteger="1" minValue="8094079354" maxValue="33631190888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/>
    </cacheField>
    <cacheField name="Tiempo estipulado" numFmtId="0">
      <sharedItems containsBlank="1" containsMixedTypes="1" containsNumber="1" containsInteger="1" minValue="2" maxValue="15"/>
    </cacheField>
    <cacheField name="Respuesta " numFmtId="0">
      <sharedItems containsBlank="1" count="4">
        <s v="Procede"/>
        <s v="Rechazada"/>
        <s v="Referida"/>
        <m/>
      </sharedItems>
    </cacheField>
    <cacheField name="Fecha Solicitud Incompleta_x000a_(MES/DIA/AÑO)" numFmtId="0">
      <sharedItems containsNonDate="0" containsDate="1" containsString="0" containsBlank="1" minDate="2014-04-09T00:00:00" maxDate="2015-05-02T00:00:00"/>
    </cacheField>
    <cacheField name="Fecha de Solicitud_x000a_(MES/DIA/AÑO)" numFmtId="0">
      <sharedItems containsNonDate="0" containsDate="1" containsString="0" containsBlank="1" minDate="2014-02-06T00:00:00" maxDate="2016-11-24T00:00:00"/>
    </cacheField>
    <cacheField name="Año" numFmtId="0">
      <sharedItems containsBlank="1"/>
    </cacheField>
    <cacheField name="Cálculo Mes" numFmtId="0">
      <sharedItems containsBlank="1" containsMixedTypes="1" containsNumber="1" containsInteger="1" minValue="1" maxValue="12"/>
    </cacheField>
    <cacheField name="MES" numFmtId="0">
      <sharedItems containsBlank="1" count="35">
        <s v="Febrero 2014"/>
        <s v="Marzo 2014"/>
        <s v="Abril 2014"/>
        <s v="Mayo 2014"/>
        <s v="Junio 2014"/>
        <s v="Julio 2014"/>
        <s v="Agosto 2014"/>
        <s v="Septiembre 2014"/>
        <s v="Octubre 2014"/>
        <s v="Noviembre 2014"/>
        <s v="Enero  2015"/>
        <s v=""/>
        <s v="Febrero 2015"/>
        <s v="Marzo 2015"/>
        <s v="Abril 2015"/>
        <s v="Mayo 2015"/>
        <s v="Junio 2015"/>
        <s v="Julio 2015"/>
        <s v="Agosto 2015"/>
        <s v="Septiembre 2015"/>
        <s v="Octubre 2015"/>
        <s v="Noviembre 2015"/>
        <s v="Diciembre 2015"/>
        <s v="Enero  2016"/>
        <s v="Febrero 2016"/>
        <s v="Marzo 2016"/>
        <s v="Abril 2016"/>
        <s v="Mayo 2016"/>
        <s v="Junio 2016"/>
        <s v="Julio 2016"/>
        <s v="Agosto 2016"/>
        <s v="Septiembre 2016"/>
        <s v="Octubre 2016"/>
        <s v="Noviembre 2016"/>
        <m/>
      </sharedItems>
    </cacheField>
    <cacheField name="Días feriados_x000a_(MES/DIA/AÑO)" numFmtId="0">
      <sharedItems containsNonDate="0" containsDate="1" containsString="0" containsBlank="1" minDate="2014-01-01T00:00:00" maxDate="2017-01-31T00:00:00"/>
    </cacheField>
    <cacheField name="Fecha límite de entrega (MES/DIA/AÑO)" numFmtId="0">
      <sharedItems containsDate="1" containsBlank="1" containsMixedTypes="1" minDate="2014-02-17T00:00:00" maxDate="2016-12-15T00:00:00"/>
    </cacheField>
    <cacheField name="Fecha de Respuesta_x000a_(MES/DIA/AÑO)" numFmtId="0">
      <sharedItems containsNonDate="0" containsDate="1" containsString="0" containsBlank="1" minDate="2014-02-13T00:00:00" maxDate="2016-11-30T00:00:00"/>
    </cacheField>
    <cacheField name="Días Totales" numFmtId="0">
      <sharedItems containsString="0" containsBlank="1" containsNumber="1" containsInteger="1" minValue="-20" maxValue="10"/>
    </cacheField>
    <cacheField name="Cumplimiento" numFmtId="0">
      <sharedItems containsBlank="1" count="3">
        <s v="A TIEMPO"/>
        <s v="FUERA DE TIEMPO"/>
        <m/>
      </sharedItems>
    </cacheField>
    <cacheField name="TIEMPO ANTES DE" numFmtId="0">
      <sharedItems containsBlank="1" count="4">
        <s v="ANTES DE 10 DIAS"/>
        <s v=""/>
        <s v="DE 10 A 15 DI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n v="1"/>
    <s v="Patricia sanchez"/>
    <s v="829-633-3338"/>
    <s v="patriciajavier8@hotmail.com"/>
    <s v="Rol de la TSS"/>
    <x v="0"/>
    <n v="2"/>
    <x v="0"/>
    <m/>
    <d v="2014-02-13T00:00:00"/>
    <s v="2014"/>
    <n v="2"/>
    <x v="0"/>
    <d v="2014-01-01T00:00:00"/>
    <d v="2014-02-17T00:00:00"/>
    <d v="2014-02-13T00:00:00"/>
    <n v="0"/>
    <x v="0"/>
  </r>
  <r>
    <n v="2"/>
    <s v="Salomé Medina"/>
    <s v="829-903-3109"/>
    <s v="eliml24@hotmail.com"/>
    <s v="Areas en las Oficinas Regionales de la TSS "/>
    <x v="0"/>
    <n v="2"/>
    <x v="0"/>
    <m/>
    <d v="2014-02-13T00:00:00"/>
    <s v="2014"/>
    <n v="2"/>
    <x v="0"/>
    <d v="2014-01-06T00:00:00"/>
    <d v="2014-02-17T00:00:00"/>
    <d v="2014-02-13T00:00:00"/>
    <n v="0"/>
    <x v="0"/>
  </r>
  <r>
    <n v="3"/>
    <s v="Jonathan Cabrera"/>
    <s v="829-718-0888"/>
    <s v="jcabrera@newpartners.com.do"/>
    <s v="Rango de sueldos en el Gobierno Central"/>
    <x v="1"/>
    <n v="15"/>
    <x v="1"/>
    <m/>
    <d v="2014-02-06T00:00:00"/>
    <s v="2014"/>
    <n v="2"/>
    <x v="0"/>
    <d v="2014-01-21T00:00:00"/>
    <d v="2014-02-28T00:00:00"/>
    <d v="2014-02-19T00:00:00"/>
    <n v="9"/>
    <x v="0"/>
  </r>
  <r>
    <n v="4"/>
    <s v="Martha L. Matos Perez"/>
    <s v="809-710-2177"/>
    <s v="marthamatosp@yahoo.es"/>
    <s v="Cantidad de empresas registradas en la región este"/>
    <x v="1"/>
    <n v="15"/>
    <x v="0"/>
    <m/>
    <d v="2014-02-19T00:00:00"/>
    <s v="2014"/>
    <n v="2"/>
    <x v="0"/>
    <d v="2014-02-27T00:00:00"/>
    <d v="2014-03-13T00:00:00"/>
    <d v="2014-03-04T00:00:00"/>
    <n v="9"/>
    <x v="0"/>
  </r>
  <r>
    <n v="5"/>
    <s v="Charina Bautista"/>
    <s v="829-718-2621"/>
    <s v="charinabtta@gmail.com"/>
    <s v="Cantidad de Pymes en RD"/>
    <x v="2"/>
    <n v="3"/>
    <x v="2"/>
    <m/>
    <d v="2014-03-11T00:00:00"/>
    <s v="2014"/>
    <n v="3"/>
    <x v="1"/>
    <d v="2014-04-18T00:00:00"/>
    <d v="2014-03-14T00:00:00"/>
    <d v="2014-03-11T00:00:00"/>
    <n v="0"/>
    <x v="0"/>
  </r>
  <r>
    <n v="6"/>
    <s v="Evelyn Castillo Bastardo"/>
    <s v="809-554-5130"/>
    <s v="evelyncastillo5@hotmail.com"/>
    <s v="Cantidad de Trabajadores registrados en TSS"/>
    <x v="1"/>
    <n v="15"/>
    <x v="0"/>
    <m/>
    <d v="2014-02-25T00:00:00"/>
    <s v="2014"/>
    <n v="2"/>
    <x v="0"/>
    <d v="2014-04-05T00:00:00"/>
    <d v="2014-03-19T00:00:00"/>
    <d v="2014-03-07T00:00:00"/>
    <n v="8"/>
    <x v="0"/>
  </r>
  <r>
    <n v="7"/>
    <s v="Lucy Esther Ramirez"/>
    <s v="829-585-4528"/>
    <s v="lucyesther95@hotmail.com"/>
    <s v="Rol de la TSS, Misión, Visión y Valores"/>
    <x v="0"/>
    <n v="2"/>
    <x v="0"/>
    <m/>
    <d v="2014-03-07T00:00:00"/>
    <s v="2014"/>
    <n v="3"/>
    <x v="1"/>
    <d v="2014-06-19T00:00:00"/>
    <d v="2014-03-11T00:00:00"/>
    <d v="2014-03-11T00:00:00"/>
    <n v="2"/>
    <x v="0"/>
  </r>
  <r>
    <n v="8"/>
    <s v="Randy Domingues"/>
    <s v="829-919-4861"/>
    <s v="randystiven59@gmail.Com"/>
    <s v="Rol de la TSS, Misión, Visión y Valores"/>
    <x v="0"/>
    <n v="2"/>
    <x v="0"/>
    <m/>
    <d v="2014-03-11T00:00:00"/>
    <s v="2014"/>
    <n v="3"/>
    <x v="1"/>
    <d v="2014-09-24T00:00:00"/>
    <d v="2014-03-13T00:00:00"/>
    <d v="2014-03-11T00:00:00"/>
    <n v="0"/>
    <x v="0"/>
  </r>
  <r>
    <n v="9"/>
    <s v="Dayana Acosta"/>
    <s v="809-565-5582"/>
    <s v="dayana24acosta@gmail.com"/>
    <s v="Balance General del Régimen Contributivo"/>
    <x v="1"/>
    <n v="15"/>
    <x v="0"/>
    <m/>
    <d v="2014-03-20T00:00:00"/>
    <s v="2014"/>
    <n v="3"/>
    <x v="1"/>
    <d v="2014-11-10T00:00:00"/>
    <d v="2014-04-10T00:00:00"/>
    <d v="2014-03-21T00:00:00"/>
    <n v="1"/>
    <x v="0"/>
  </r>
  <r>
    <n v="10"/>
    <s v="Lorenza Santana"/>
    <s v="809-563-0288"/>
    <s v="lorenza2441@hotmail.com"/>
    <s v="Cuales Instituciones Públicas estan al día en el pago de la Seguridad Social"/>
    <x v="1"/>
    <n v="15"/>
    <x v="0"/>
    <m/>
    <d v="2014-03-12T00:00:00"/>
    <s v="2014"/>
    <n v="3"/>
    <x v="1"/>
    <d v="2014-12-25T00:00:00"/>
    <d v="2014-04-02T00:00:00"/>
    <d v="2014-03-25T00:00:00"/>
    <n v="9"/>
    <x v="0"/>
  </r>
  <r>
    <n v="11"/>
    <s v="Felvia Mejía Santos"/>
    <s v="809-855-3867"/>
    <s v="fmejia@forbesamericas.com"/>
    <s v="Lista de las 20 empresas que mas empleados tienen"/>
    <x v="1"/>
    <n v="15"/>
    <x v="0"/>
    <m/>
    <d v="2014-03-26T00:00:00"/>
    <s v="2014"/>
    <n v="3"/>
    <x v="1"/>
    <d v="2014-12-24T00:00:00"/>
    <d v="2014-04-16T00:00:00"/>
    <d v="2014-03-28T00:00:00"/>
    <n v="2"/>
    <x v="0"/>
  </r>
  <r>
    <n v="12"/>
    <s v="Glori Reyes Morillo"/>
    <s v="809-237-8104"/>
    <s v="glorimassielreyesmorillo@gmail.com"/>
    <s v="Rol de la TSS"/>
    <x v="0"/>
    <n v="2"/>
    <x v="0"/>
    <m/>
    <d v="2014-03-26T00:00:00"/>
    <s v="2014"/>
    <n v="3"/>
    <x v="1"/>
    <d v="2014-12-30T00:00:00"/>
    <d v="2014-03-28T00:00:00"/>
    <d v="2014-03-31T00:00:00"/>
    <n v="3"/>
    <x v="1"/>
  </r>
  <r>
    <n v="13"/>
    <s v="Miguel Angel Vargas Fernandez"/>
    <s v="809-961-9348"/>
    <s v="mvargas@itla.edu.do"/>
    <s v="Detalles de la devolución de fondos"/>
    <x v="0"/>
    <n v="2"/>
    <x v="0"/>
    <m/>
    <d v="2014-03-31T00:00:00"/>
    <s v="2014"/>
    <n v="3"/>
    <x v="1"/>
    <d v="2015-01-01T00:00:00"/>
    <d v="2014-04-02T00:00:00"/>
    <d v="2014-03-31T00:00:00"/>
    <n v="0"/>
    <x v="0"/>
  </r>
  <r>
    <n v="14"/>
    <s v="Teresa Lopez"/>
    <s v="809-533-9061"/>
    <s v="capricorniotere@hotmail.com"/>
    <s v="Beneficio establecido por ley sobre personas desempleada"/>
    <x v="2"/>
    <n v="3"/>
    <x v="2"/>
    <m/>
    <d v="2014-04-01T00:00:00"/>
    <s v="2014"/>
    <n v="4"/>
    <x v="2"/>
    <d v="2015-01-05T00:00:00"/>
    <d v="2014-04-04T00:00:00"/>
    <d v="2014-04-02T00:00:00"/>
    <n v="1"/>
    <x v="0"/>
  </r>
  <r>
    <n v="15"/>
    <s v="Maria Antonia Liriano"/>
    <s v="809-756-7750"/>
    <s v="abel_adames20@hotmail.com"/>
    <s v="Proceso que debe seguir para actualizar una cedula en base de datos"/>
    <x v="1"/>
    <n v="15"/>
    <x v="0"/>
    <d v="2014-04-09T00:00:00"/>
    <d v="2014-04-16T00:00:00"/>
    <s v="2014"/>
    <n v="4"/>
    <x v="2"/>
    <d v="2015-01-21T00:00:00"/>
    <d v="2014-05-08T00:00:00"/>
    <d v="2014-04-16T00:00:00"/>
    <n v="0"/>
    <x v="0"/>
  </r>
  <r>
    <n v="16"/>
    <s v="Fernando Roedan hernandez"/>
    <s v="809-803-8568"/>
    <s v="fernando.roedan@gmail.com"/>
    <s v="Copia de los Procesos jurídicos de empleadores"/>
    <x v="3"/>
    <n v="5"/>
    <x v="1"/>
    <m/>
    <d v="2014-04-08T00:00:00"/>
    <s v="2014"/>
    <n v="4"/>
    <x v="2"/>
    <d v="2015-01-26T00:00:00"/>
    <d v="2014-04-15T00:00:00"/>
    <d v="2014-04-08T00:00:00"/>
    <n v="0"/>
    <x v="0"/>
  </r>
  <r>
    <n v="17"/>
    <s v="Fernando Roedan hernandez"/>
    <s v="809-803-8568"/>
    <s v="fernando.roedan@gmail.com"/>
    <s v="Modelo de Querella utilizado contra empleadores"/>
    <x v="4"/>
    <n v="5"/>
    <x v="0"/>
    <m/>
    <d v="2014-04-09T00:00:00"/>
    <s v="2014"/>
    <n v="4"/>
    <x v="2"/>
    <d v="2015-04-02T00:00:00"/>
    <d v="2014-04-16T00:00:00"/>
    <d v="2014-04-10T00:00:00"/>
    <n v="1"/>
    <x v="0"/>
  </r>
  <r>
    <n v="18"/>
    <s v="Nathalie Maria"/>
    <s v="809-685-7943"/>
    <s v="info@conape.gob.do"/>
    <s v="Cantidad de personas mayores de 60 años que estan incluidas en Aseguradoras"/>
    <x v="1"/>
    <n v="15"/>
    <x v="0"/>
    <m/>
    <d v="2014-04-10T00:00:00"/>
    <s v="2014"/>
    <n v="4"/>
    <x v="2"/>
    <d v="2015-04-03T00:00:00"/>
    <d v="2014-05-02T00:00:00"/>
    <d v="2014-04-14T00:00:00"/>
    <n v="2"/>
    <x v="0"/>
  </r>
  <r>
    <n v="19"/>
    <s v="Yanira Morillo"/>
    <s v="809-303-3029"/>
    <s v="No registrado"/>
    <s v="Como registrarse en TSS, cuando corresponde pagar"/>
    <x v="4"/>
    <n v="5"/>
    <x v="0"/>
    <m/>
    <d v="2014-04-09T00:00:00"/>
    <s v="2014"/>
    <n v="4"/>
    <x v="2"/>
    <d v="2015-05-04T00:00:00"/>
    <d v="2014-04-16T00:00:00"/>
    <d v="2014-04-16T00:00:00"/>
    <n v="5"/>
    <x v="0"/>
  </r>
  <r>
    <n v="20"/>
    <s v="Fernando Roedan hernandez"/>
    <s v="809-803-8568"/>
    <s v="fernando.roedan@gmail.com"/>
    <s v="Copia de expedientes de procesos sancionadores tramitados por la TSS"/>
    <x v="3"/>
    <n v="5"/>
    <x v="1"/>
    <m/>
    <d v="2014-04-08T00:00:00"/>
    <s v="2014"/>
    <n v="4"/>
    <x v="2"/>
    <d v="2015-09-24T00:00:00"/>
    <d v="2014-04-15T00:00:00"/>
    <d v="2014-04-08T00:00:00"/>
    <n v="0"/>
    <x v="0"/>
  </r>
  <r>
    <n v="21"/>
    <s v="Mary Monsanto"/>
    <s v="829-889-4400"/>
    <s v="marymonsanto67@hotmail.com"/>
    <s v="Procedimiento para registrar empresa"/>
    <x v="4"/>
    <n v="5"/>
    <x v="0"/>
    <m/>
    <d v="2014-04-09T00:00:00"/>
    <s v="2014"/>
    <n v="4"/>
    <x v="2"/>
    <d v="2015-10-09T00:00:00"/>
    <d v="2014-04-16T00:00:00"/>
    <d v="2014-04-16T00:00:00"/>
    <n v="5"/>
    <x v="0"/>
  </r>
  <r>
    <n v="22"/>
    <s v="Jimena Mariana"/>
    <s v="849-853-7469"/>
    <s v="No registrado"/>
    <s v="Como pagar facturas de TSS y consecuencias del no pago"/>
    <x v="4"/>
    <n v="5"/>
    <x v="0"/>
    <m/>
    <d v="2014-04-08T00:00:00"/>
    <s v="2014"/>
    <n v="4"/>
    <x v="2"/>
    <d v="2015-12-24T00:00:00"/>
    <d v="2014-04-15T00:00:00"/>
    <d v="2014-04-16T00:00:00"/>
    <n v="6"/>
    <x v="1"/>
  </r>
  <r>
    <n v="23"/>
    <s v="Nathalie Maria"/>
    <s v="809-685-7943"/>
    <s v="info@conape.gob.do"/>
    <s v="Cantidad de personas mayores de 60 años que estan incluidas en Aseguradoras"/>
    <x v="1"/>
    <n v="15"/>
    <x v="0"/>
    <m/>
    <d v="2014-04-10T00:00:00"/>
    <s v="2014"/>
    <n v="4"/>
    <x v="2"/>
    <d v="2015-12-25T00:00:00"/>
    <d v="2014-05-02T00:00:00"/>
    <d v="2014-04-14T00:00:00"/>
    <n v="2"/>
    <x v="0"/>
  </r>
  <r>
    <n v="24"/>
    <s v="Jose de Jesus Berges martin"/>
    <s v="829-918-2808"/>
    <s v="jberges@bergeslaw.do"/>
    <s v="Certificación de cotización"/>
    <x v="3"/>
    <n v="5"/>
    <x v="1"/>
    <m/>
    <d v="2014-04-21T00:00:00"/>
    <s v="2014"/>
    <n v="4"/>
    <x v="2"/>
    <d v="2015-12-31T00:00:00"/>
    <d v="2014-04-28T00:00:00"/>
    <d v="2014-04-23T00:00:00"/>
    <n v="2"/>
    <x v="0"/>
  </r>
  <r>
    <n v="25"/>
    <s v="Sorange Peña Lara"/>
    <s v="809-728-8242"/>
    <s v="sorange_94@hotmail.com"/>
    <s v="Certificación de cotización"/>
    <x v="3"/>
    <n v="5"/>
    <x v="1"/>
    <m/>
    <d v="2014-04-23T00:00:00"/>
    <s v="2014"/>
    <n v="4"/>
    <x v="2"/>
    <d v="2016-01-01T00:00:00"/>
    <d v="2014-04-30T00:00:00"/>
    <d v="2014-04-24T00:00:00"/>
    <n v="1"/>
    <x v="0"/>
  </r>
  <r>
    <n v="26"/>
    <s v="Rosanna Ventura"/>
    <s v="809-596-2318"/>
    <s v="mgkeila_esther@hotmail.com"/>
    <s v="Misión, Visión y Valores"/>
    <x v="4"/>
    <n v="5"/>
    <x v="0"/>
    <m/>
    <d v="2014-04-28T00:00:00"/>
    <s v="2014"/>
    <n v="4"/>
    <x v="2"/>
    <d v="2016-01-04T00:00:00"/>
    <d v="2014-05-05T00:00:00"/>
    <d v="2014-04-28T00:00:00"/>
    <n v="0"/>
    <x v="0"/>
  </r>
  <r>
    <n v="27"/>
    <s v="Miguel Alberto Surun"/>
    <s v="809-334-6303"/>
    <s v="c.batista@mashlaw.com"/>
    <s v="Certificación de desembolsos al PRISS desde 2002/2014"/>
    <x v="2"/>
    <n v="3"/>
    <x v="2"/>
    <m/>
    <d v="2014-05-13T00:00:00"/>
    <s v="2014"/>
    <n v="5"/>
    <x v="3"/>
    <d v="2016-01-21T00:00:00"/>
    <d v="2014-05-16T00:00:00"/>
    <d v="2014-05-13T00:00:00"/>
    <n v="0"/>
    <x v="0"/>
  </r>
  <r>
    <n v="28"/>
    <s v="Angelica Zamora"/>
    <s v="506-8845-9665"/>
    <s v="azamora@revistasumma.com"/>
    <s v="Lista de las empresasque tienen 500 empleados directos o mas en RD"/>
    <x v="1"/>
    <n v="15"/>
    <x v="0"/>
    <m/>
    <d v="2014-05-19T00:00:00"/>
    <s v="2014"/>
    <n v="5"/>
    <x v="3"/>
    <d v="2016-01-25T00:00:00"/>
    <d v="2014-06-09T00:00:00"/>
    <d v="2014-05-23T00:00:00"/>
    <n v="4"/>
    <x v="0"/>
  </r>
  <r>
    <n v="29"/>
    <s v="Franthely Pacheco Guerrero"/>
    <s v="829-801-2576"/>
    <s v="franpachecog@gmail.com"/>
    <s v="Condiciones para optar concurso Periodista"/>
    <x v="4"/>
    <n v="5"/>
    <x v="0"/>
    <m/>
    <d v="2014-05-27T00:00:00"/>
    <s v="2014"/>
    <n v="5"/>
    <x v="3"/>
    <d v="2016-02-27T00:00:00"/>
    <d v="2014-06-03T00:00:00"/>
    <d v="2014-05-27T00:00:00"/>
    <n v="0"/>
    <x v="0"/>
  </r>
  <r>
    <n v="30"/>
    <s v="Yoanny Ureña"/>
    <s v="809-650-0303"/>
    <s v="joannyureña2@gmail.com"/>
    <s v="Criterios estadisticos para calcular mora, interes y recargo"/>
    <x v="0"/>
    <n v="2"/>
    <x v="0"/>
    <m/>
    <d v="2014-06-09T00:00:00"/>
    <s v="2014"/>
    <n v="6"/>
    <x v="4"/>
    <d v="2016-03-24T00:00:00"/>
    <d v="2014-06-11T00:00:00"/>
    <d v="2014-06-10T00:00:00"/>
    <n v="1"/>
    <x v="0"/>
  </r>
  <r>
    <n v="31"/>
    <s v="Faustino Jimenez Almonte"/>
    <s v="809-756-4211"/>
    <s v="fjimeneza@dgii.gov.do"/>
    <s v="Recaudación como porcentaje del PBI de la Seguridad Social, por tipo de regimen, períodos 2005/2013."/>
    <x v="0"/>
    <n v="2"/>
    <x v="0"/>
    <m/>
    <d v="2014-06-23T00:00:00"/>
    <s v="2014"/>
    <n v="6"/>
    <x v="4"/>
    <d v="2016-03-23T00:00:00"/>
    <d v="2014-06-25T00:00:00"/>
    <d v="2014-06-25T00:00:00"/>
    <n v="2"/>
    <x v="0"/>
  </r>
  <r>
    <n v="32"/>
    <s v="Kensy casado"/>
    <s v="829-273-8486"/>
    <s v="kenssy@hotmail.es"/>
    <s v="Biografia del Tesorero"/>
    <x v="4"/>
    <n v="5"/>
    <x v="0"/>
    <m/>
    <d v="2014-06-27T00:00:00"/>
    <s v="2014"/>
    <n v="6"/>
    <x v="4"/>
    <d v="2016-03-25T00:00:00"/>
    <d v="2014-07-04T00:00:00"/>
    <d v="2014-06-27T00:00:00"/>
    <n v="0"/>
    <x v="0"/>
  </r>
  <r>
    <n v="33"/>
    <s v="Zoila estevez"/>
    <s v="809-285-7770"/>
    <s v="zoilarova1229@hotmail.com"/>
    <s v="Normas Internacionales de Contabilidad utilizadas en TSS"/>
    <x v="4"/>
    <n v="5"/>
    <x v="0"/>
    <m/>
    <d v="2014-07-28T00:00:00"/>
    <s v="2014"/>
    <n v="7"/>
    <x v="5"/>
    <d v="2016-05-02T00:00:00"/>
    <d v="2014-08-04T00:00:00"/>
    <d v="2014-08-01T00:00:00"/>
    <n v="4"/>
    <x v="0"/>
  </r>
  <r>
    <n v="34"/>
    <s v="Niurka Nuñez"/>
    <m/>
    <s v="niurka21@hotmail.es"/>
    <s v="Devolución dependiente Adicional"/>
    <x v="4"/>
    <n v="5"/>
    <x v="0"/>
    <m/>
    <d v="2014-07-28T00:00:00"/>
    <s v="2014"/>
    <n v="7"/>
    <x v="5"/>
    <d v="2016-05-26T00:00:00"/>
    <d v="2014-08-04T00:00:00"/>
    <d v="2014-08-01T00:00:00"/>
    <n v="4"/>
    <x v="0"/>
  </r>
  <r>
    <n v="35"/>
    <s v="Fabian Echavarria"/>
    <s v="809-910-5210"/>
    <s v="12y5vedado@gamil.com"/>
    <s v="Calculo Percapita Regimen Subsidiado"/>
    <x v="4"/>
    <n v="5"/>
    <x v="0"/>
    <m/>
    <d v="2014-08-13T00:00:00"/>
    <s v="2014"/>
    <n v="8"/>
    <x v="6"/>
    <d v="2016-08-16T00:00:00"/>
    <d v="2014-08-20T00:00:00"/>
    <d v="2014-08-14T00:00:00"/>
    <n v="1"/>
    <x v="0"/>
  </r>
  <r>
    <n v="36"/>
    <s v="Lorenzo A Martinez"/>
    <s v="809-879-0779"/>
    <s v="l_martinezl@hotmail.com"/>
    <s v="Listado de AFP que operan en RD"/>
    <x v="2"/>
    <n v="3"/>
    <x v="0"/>
    <m/>
    <d v="2014-08-14T00:00:00"/>
    <s v="2014"/>
    <n v="8"/>
    <x v="6"/>
    <d v="2016-09-24T00:00:00"/>
    <d v="2014-08-19T00:00:00"/>
    <d v="2014-08-18T00:00:00"/>
    <n v="2"/>
    <x v="0"/>
  </r>
  <r>
    <n v="37"/>
    <s v="Maria Elena Gonzalez"/>
    <s v="829-433-3469"/>
    <s v="mariena13@hotmail.com"/>
    <s v="Fecha de Ingreso de la Ciudadana Julia Ramirez"/>
    <x v="3"/>
    <n v="5"/>
    <x v="1"/>
    <m/>
    <d v="2014-08-19T00:00:00"/>
    <s v="2014"/>
    <n v="8"/>
    <x v="6"/>
    <d v="2016-11-06T00:00:00"/>
    <d v="2014-08-26T00:00:00"/>
    <d v="2014-08-21T00:00:00"/>
    <n v="2"/>
    <x v="0"/>
  </r>
  <r>
    <n v="38"/>
    <s v="Giller Perez"/>
    <s v="809-617-5820"/>
    <s v="gro21@hotmail.com"/>
    <s v="Calculos deducción salarios"/>
    <x v="0"/>
    <n v="2"/>
    <x v="0"/>
    <m/>
    <d v="2014-08-25T00:00:00"/>
    <s v="2014"/>
    <n v="8"/>
    <x v="6"/>
    <d v="2016-12-25T00:00:00"/>
    <d v="2014-08-27T00:00:00"/>
    <d v="2014-08-25T00:00:00"/>
    <n v="0"/>
    <x v="0"/>
  </r>
  <r>
    <n v="39"/>
    <s v="Manuel Ramiro "/>
    <s v="809-769-2998"/>
    <s v="manuelamoris@hotmail.com"/>
    <s v="Distribución salario por año y sexo."/>
    <x v="0"/>
    <n v="2"/>
    <x v="0"/>
    <m/>
    <d v="2014-08-28T00:00:00"/>
    <s v="2014"/>
    <n v="8"/>
    <x v="6"/>
    <d v="2017-01-01T00:00:00"/>
    <d v="2014-09-01T00:00:00"/>
    <d v="2014-08-29T00:00:00"/>
    <n v="1"/>
    <x v="0"/>
  </r>
  <r>
    <n v="40"/>
    <s v="Miguel Peralta"/>
    <s v="829-288-0736"/>
    <s v="guelin.peralta@hotmail.com"/>
    <s v="Asalariados inscritos en el SDSS"/>
    <x v="0"/>
    <n v="2"/>
    <x v="0"/>
    <m/>
    <d v="2014-09-01T00:00:00"/>
    <s v="2014"/>
    <n v="9"/>
    <x v="7"/>
    <d v="2017-01-09T00:00:00"/>
    <d v="2014-09-03T00:00:00"/>
    <d v="2014-09-02T00:00:00"/>
    <n v="1"/>
    <x v="0"/>
  </r>
  <r>
    <n v="41"/>
    <s v="Miguel Peralta"/>
    <s v="829-288-0736"/>
    <s v="guelin.peralta@hotmail.com"/>
    <s v="EstadisticasExtranjeros asistidos en Hospitales"/>
    <x v="2"/>
    <n v="3"/>
    <x v="2"/>
    <m/>
    <d v="2014-09-01T00:00:00"/>
    <s v="2014"/>
    <n v="9"/>
    <x v="7"/>
    <d v="2017-01-21T00:00:00"/>
    <d v="2014-09-04T00:00:00"/>
    <d v="2014-09-02T00:00:00"/>
    <n v="1"/>
    <x v="0"/>
  </r>
  <r>
    <n v="42"/>
    <s v="Manuel Ramiro "/>
    <s v="809-769-2998"/>
    <s v="manuelamoris@hotmail.com"/>
    <s v="Distribución por ingreso mensual."/>
    <x v="0"/>
    <n v="2"/>
    <x v="0"/>
    <m/>
    <d v="2014-09-19T00:00:00"/>
    <s v="2014"/>
    <n v="9"/>
    <x v="7"/>
    <d v="2017-01-30T00:00:00"/>
    <d v="2014-09-23T00:00:00"/>
    <d v="2014-09-19T00:00:00"/>
    <n v="0"/>
    <x v="0"/>
  </r>
  <r>
    <n v="43"/>
    <s v="Manuel Ramiro "/>
    <s v="809-769-2998"/>
    <s v="manuelamoris@hotmail.com"/>
    <s v="Gastos Totales de Preaviso y Cesantia pagados en el 2011"/>
    <x v="2"/>
    <n v="3"/>
    <x v="0"/>
    <m/>
    <d v="2014-09-22T00:00:00"/>
    <s v="2014"/>
    <n v="9"/>
    <x v="7"/>
    <m/>
    <d v="2014-09-26T00:00:00"/>
    <d v="2014-09-22T00:00:00"/>
    <n v="0"/>
    <x v="0"/>
  </r>
  <r>
    <n v="44"/>
    <s v="Rachel Cabral"/>
    <s v="809-234-7826"/>
    <s v="danilocabralt@hotmail.com"/>
    <s v="Rol, funciones de la TSS"/>
    <x v="0"/>
    <n v="2"/>
    <x v="0"/>
    <m/>
    <d v="2014-09-30T00:00:00"/>
    <s v="2014"/>
    <n v="9"/>
    <x v="7"/>
    <m/>
    <d v="2014-10-02T00:00:00"/>
    <d v="2014-10-01T00:00:00"/>
    <n v="1"/>
    <x v="0"/>
  </r>
  <r>
    <n v="45"/>
    <s v="Karolin Uceta"/>
    <s v="829-448-8089"/>
    <s v="Karoline-michelle@hotmail.com"/>
    <s v="Documentos varios, Brochur que contenga información de la TSS"/>
    <x v="4"/>
    <n v="5"/>
    <x v="0"/>
    <m/>
    <d v="2014-09-30T00:00:00"/>
    <s v="2014"/>
    <n v="9"/>
    <x v="7"/>
    <m/>
    <d v="2014-10-07T00:00:00"/>
    <d v="2014-10-01T00:00:00"/>
    <n v="1"/>
    <x v="0"/>
  </r>
  <r>
    <n v="46"/>
    <s v="Aralisa Pujols Disla"/>
    <s v="809-686-5884"/>
    <s v="aralizapujols@gmail.com"/>
    <s v="Documentos varios, Brochur que contenga información de la TSS"/>
    <x v="4"/>
    <n v="5"/>
    <x v="0"/>
    <m/>
    <d v="2014-09-30T00:00:00"/>
    <s v="2014"/>
    <n v="9"/>
    <x v="7"/>
    <m/>
    <d v="2014-10-07T00:00:00"/>
    <d v="2014-09-30T00:00:00"/>
    <n v="0"/>
    <x v="0"/>
  </r>
  <r>
    <n v="47"/>
    <s v="Viola Disla"/>
    <s v="809-430-2237"/>
    <s v="vdisla@bancoademi.com.do"/>
    <s v="Listado de empresas con registro de  trabajadores de 1 a 20"/>
    <x v="1"/>
    <n v="15"/>
    <x v="0"/>
    <m/>
    <d v="2014-10-03T00:00:00"/>
    <s v="2014"/>
    <n v="10"/>
    <x v="8"/>
    <m/>
    <d v="2014-10-24T00:00:00"/>
    <d v="2014-10-07T00:00:00"/>
    <n v="2"/>
    <x v="0"/>
  </r>
  <r>
    <n v="48"/>
    <s v="Genesis Esther Duarte"/>
    <s v="829-449-6050"/>
    <s v="genesis520@hotmail.es"/>
    <s v="Que es la TSS, Funciones, como afiliar trabajadores a la TSS"/>
    <x v="0"/>
    <n v="2"/>
    <x v="0"/>
    <m/>
    <d v="2014-10-13T00:00:00"/>
    <s v="2014"/>
    <n v="10"/>
    <x v="8"/>
    <m/>
    <d v="2014-10-15T00:00:00"/>
    <m/>
    <n v="0"/>
    <x v="0"/>
  </r>
  <r>
    <n v="49"/>
    <s v="Isaury de la Cruz"/>
    <s v="829-933-1044"/>
    <s v="isa3197@gitmail.com"/>
    <s v="Datos sobre la TSS"/>
    <x v="0"/>
    <n v="2"/>
    <x v="0"/>
    <m/>
    <d v="2014-10-13T00:00:00"/>
    <s v="2014"/>
    <n v="10"/>
    <x v="8"/>
    <m/>
    <d v="2014-10-15T00:00:00"/>
    <d v="2014-10-13T00:00:00"/>
    <n v="0"/>
    <x v="0"/>
  </r>
  <r>
    <n v="50"/>
    <s v="Rocio Cabrera"/>
    <s v="829-334-2434"/>
    <s v="rocioclase@hotmail.com"/>
    <s v="Funciones de la TSS"/>
    <x v="0"/>
    <n v="2"/>
    <x v="0"/>
    <m/>
    <d v="2014-10-15T00:00:00"/>
    <s v="2014"/>
    <n v="10"/>
    <x v="8"/>
    <m/>
    <d v="2014-10-17T00:00:00"/>
    <d v="2014-10-15T00:00:00"/>
    <n v="0"/>
    <x v="0"/>
  </r>
  <r>
    <n v="51"/>
    <s v="Reynaldo Berliza"/>
    <s v="809-530-4940"/>
    <s v="reynaldoberliza@gmail.com"/>
    <s v="Cumplimiento de la Sentencia TC0190-13"/>
    <x v="4"/>
    <n v="5"/>
    <x v="0"/>
    <m/>
    <d v="2014-10-14T00:00:00"/>
    <s v="2014"/>
    <n v="10"/>
    <x v="8"/>
    <m/>
    <d v="2014-10-21T00:00:00"/>
    <d v="2014-10-15T00:00:00"/>
    <n v="1"/>
    <x v="0"/>
  </r>
  <r>
    <n v="52"/>
    <s v="Leyvi Ruiz"/>
    <s v="809383-0178"/>
    <s v="iruiz@apap.com.do"/>
    <s v="Datos sobre el CNSS"/>
    <x v="2"/>
    <n v="3"/>
    <x v="0"/>
    <m/>
    <d v="2014-10-15T00:00:00"/>
    <s v="2014"/>
    <n v="10"/>
    <x v="8"/>
    <m/>
    <d v="2014-10-20T00:00:00"/>
    <d v="2014-10-16T00:00:00"/>
    <n v="1"/>
    <x v="0"/>
  </r>
  <r>
    <n v="53"/>
    <s v="Manuel Ramiro "/>
    <s v="809-769-2998"/>
    <s v="manuelamoris@hotmail.com"/>
    <s v="Ingresos Excentos reportados 2011"/>
    <x v="2"/>
    <n v="3"/>
    <x v="0"/>
    <m/>
    <d v="2014-10-13T00:00:00"/>
    <s v="2014"/>
    <n v="10"/>
    <x v="8"/>
    <m/>
    <d v="2014-10-16T00:00:00"/>
    <d v="2014-10-16T00:00:00"/>
    <n v="3"/>
    <x v="0"/>
  </r>
  <r>
    <n v="54"/>
    <s v="Doriam Peña"/>
    <s v="809544-8788"/>
    <s v="dorpena@afppopular.com.do"/>
    <s v="Catalogo actualizado sectores economicos"/>
    <x v="1"/>
    <n v="15"/>
    <x v="0"/>
    <m/>
    <d v="2014-10-15T00:00:00"/>
    <s v="2014"/>
    <n v="10"/>
    <x v="8"/>
    <m/>
    <d v="2014-11-05T00:00:00"/>
    <d v="2014-10-15T00:00:00"/>
    <n v="0"/>
    <x v="0"/>
  </r>
  <r>
    <n v="55"/>
    <s v="Carmen Henríquez"/>
    <s v="809-996-7454"/>
    <s v="marielahenriquez27@gmail.com"/>
    <s v="Datos de la TSS"/>
    <x v="0"/>
    <n v="2"/>
    <x v="0"/>
    <m/>
    <d v="2014-10-15T00:00:00"/>
    <s v="2014"/>
    <n v="10"/>
    <x v="8"/>
    <m/>
    <d v="2014-10-17T00:00:00"/>
    <d v="2014-10-15T00:00:00"/>
    <n v="0"/>
    <x v="0"/>
  </r>
  <r>
    <n v="56"/>
    <s v="Juana Gonzalez"/>
    <s v="829-343-0914"/>
    <s v="juanagonzalez@gmail.com"/>
    <s v="Normativa y/o procedimiento devolución de Capitas dependientes adicionales"/>
    <x v="4"/>
    <n v="5"/>
    <x v="0"/>
    <m/>
    <d v="2014-10-20T00:00:00"/>
    <s v="2014"/>
    <n v="10"/>
    <x v="8"/>
    <m/>
    <d v="2014-10-27T00:00:00"/>
    <d v="2014-10-23T00:00:00"/>
    <n v="3"/>
    <x v="0"/>
  </r>
  <r>
    <n v="57"/>
    <s v="Manuel Ramiro "/>
    <s v="809-769-2998"/>
    <s v="manuelamoris@hotmail.com"/>
    <s v="Ingresos Excentos reportados 2011"/>
    <x v="2"/>
    <n v="3"/>
    <x v="0"/>
    <m/>
    <d v="2014-10-20T00:00:00"/>
    <s v="2014"/>
    <n v="10"/>
    <x v="8"/>
    <m/>
    <d v="2014-10-23T00:00:00"/>
    <d v="2014-10-23T00:00:00"/>
    <n v="3"/>
    <x v="0"/>
  </r>
  <r>
    <n v="58"/>
    <s v="Teresa Hernandez "/>
    <s v="809-341-4602"/>
    <s v="belkis2404@gmail.com"/>
    <s v="Procedimientos de registro de empresas"/>
    <x v="0"/>
    <n v="2"/>
    <x v="0"/>
    <m/>
    <d v="2014-10-21T00:00:00"/>
    <s v="2014"/>
    <n v="10"/>
    <x v="8"/>
    <m/>
    <d v="2014-10-23T00:00:00"/>
    <d v="2014-10-21T00:00:00"/>
    <n v="0"/>
    <x v="0"/>
  </r>
  <r>
    <n v="59"/>
    <s v="Esteban Suero"/>
    <s v="829-281-2924"/>
    <s v="estebansuero@gmail.com"/>
    <s v="Procedimientos de registro de empresas"/>
    <x v="0"/>
    <n v="2"/>
    <x v="0"/>
    <m/>
    <d v="2014-10-24T00:00:00"/>
    <s v="2014"/>
    <n v="10"/>
    <x v="8"/>
    <m/>
    <d v="2014-10-28T00:00:00"/>
    <d v="2014-10-27T00:00:00"/>
    <n v="1"/>
    <x v="0"/>
  </r>
  <r>
    <n v="60"/>
    <s v="Fernando Abad"/>
    <s v="809-682-4130"/>
    <s v="ferabad19@hotmail.com"/>
    <s v="Datos de terceros sobre incripción laboral"/>
    <x v="3"/>
    <n v="5"/>
    <x v="1"/>
    <m/>
    <d v="2014-10-27T00:00:00"/>
    <s v="2014"/>
    <n v="10"/>
    <x v="8"/>
    <m/>
    <d v="2014-11-03T00:00:00"/>
    <d v="2014-10-31T00:00:00"/>
    <n v="4"/>
    <x v="0"/>
  </r>
  <r>
    <n v="61"/>
    <s v="Arianny Rodriguez"/>
    <s v="809-846-1352"/>
    <s v="ariannyasiris@hotmail.com"/>
    <s v="Datos estadísticos de la Seguridad Social"/>
    <x v="0"/>
    <n v="2"/>
    <x v="0"/>
    <m/>
    <d v="2014-11-04T00:00:00"/>
    <s v="2014"/>
    <n v="11"/>
    <x v="9"/>
    <m/>
    <d v="2014-11-06T00:00:00"/>
    <d v="2014-11-04T00:00:00"/>
    <n v="0"/>
    <x v="0"/>
  </r>
  <r>
    <n v="62"/>
    <s v="Diogenes Martinez"/>
    <s v="849-207-6815"/>
    <s v="damartinez@hotmail.com"/>
    <s v="Estadisticas, empresas privadas, Instituciones públicas y rangos de salarios"/>
    <x v="2"/>
    <n v="3"/>
    <x v="0"/>
    <m/>
    <d v="2014-11-11T00:00:00"/>
    <s v="2014"/>
    <n v="11"/>
    <x v="9"/>
    <m/>
    <d v="2014-11-14T00:00:00"/>
    <d v="2014-11-12T00:00:00"/>
    <n v="1"/>
    <x v="0"/>
  </r>
  <r>
    <n v="63"/>
    <s v="Marcos Perez Solano"/>
    <s v="809-497-4733"/>
    <s v="marcos231973@hotmail.com"/>
    <s v="Resolución acerca de descuento del 10% Pensionados por discapacidad"/>
    <x v="2"/>
    <n v="3"/>
    <x v="0"/>
    <m/>
    <d v="2014-11-07T00:00:00"/>
    <s v="2014"/>
    <n v="11"/>
    <x v="9"/>
    <m/>
    <d v="2014-11-13T00:00:00"/>
    <d v="2014-11-12T00:00:00"/>
    <n v="3"/>
    <x v="0"/>
  </r>
  <r>
    <n v="64"/>
    <s v="Masielina Baez Molina"/>
    <s v="809-779-7972"/>
    <s v="msielinabaez@gmail.com"/>
    <s v="Información sobre el rol de la TSS"/>
    <x v="0"/>
    <n v="2"/>
    <x v="0"/>
    <m/>
    <d v="2014-11-13T00:00:00"/>
    <s v="2014"/>
    <n v="11"/>
    <x v="9"/>
    <m/>
    <d v="2014-11-17T00:00:00"/>
    <d v="2014-11-14T00:00:00"/>
    <n v="1"/>
    <x v="0"/>
  </r>
  <r>
    <n v="65"/>
    <s v="Luis Soriano"/>
    <s v="829-882-0613"/>
    <s v="inversor01@gmail.com"/>
    <s v="Cantidad de empleados promedio de salarios de los laboratorios de medicamentos"/>
    <x v="3"/>
    <n v="5"/>
    <x v="1"/>
    <m/>
    <d v="2014-11-14T00:00:00"/>
    <s v="2014"/>
    <n v="11"/>
    <x v="9"/>
    <m/>
    <d v="2014-11-21T00:00:00"/>
    <d v="2014-11-19T00:00:00"/>
    <n v="3"/>
    <x v="0"/>
  </r>
  <r>
    <n v="66"/>
    <s v="Diogenes Martinez"/>
    <s v="849-207-207-6815"/>
    <s v="damartinez@hotmail.com"/>
    <s v="Rangos de salarios de las Instituciones Públicas y empresas Privadas"/>
    <x v="1"/>
    <n v="15"/>
    <x v="0"/>
    <m/>
    <d v="2014-11-20T00:00:00"/>
    <s v="2014"/>
    <n v="11"/>
    <x v="9"/>
    <m/>
    <d v="2014-12-11T00:00:00"/>
    <d v="2014-11-20T00:00:00"/>
    <n v="0"/>
    <x v="0"/>
  </r>
  <r>
    <n v="67"/>
    <s v="Diogenes Martinez"/>
    <s v="849-207-207-6815"/>
    <s v="damartinez@hotmail.com"/>
    <s v="Monto total de sueldos reportados del sector públicos y privado"/>
    <x v="2"/>
    <n v="3"/>
    <x v="0"/>
    <m/>
    <d v="2014-11-27T00:00:00"/>
    <s v="2014"/>
    <n v="11"/>
    <x v="9"/>
    <m/>
    <d v="2014-12-02T00:00:00"/>
    <d v="2014-12-02T00:00:00"/>
    <n v="3"/>
    <x v="0"/>
  </r>
  <r>
    <n v="68"/>
    <s v="Braiam M Peguero Novo"/>
    <s v="809-877-1224"/>
    <s v="mpeguero@hotmail.com"/>
    <s v="Aportes sector Turismo, Zonas Francas Etc"/>
    <x v="1"/>
    <s v=""/>
    <x v="0"/>
    <m/>
    <d v="2015-01-02T00:00:00"/>
    <s v="2015"/>
    <n v="1"/>
    <x v="10"/>
    <m/>
    <s v=""/>
    <d v="2015-01-09T00:00:00"/>
    <n v="5"/>
    <x v="0"/>
  </r>
  <r>
    <n v="69"/>
    <s v="Erwin Mendez Soliman"/>
    <s v="809-239-1105"/>
    <s v="Erwinmendez0911@hotmail.com"/>
    <s v="Costo de licenciamiento de Software anualmente, (paquetes de oficina y demas sistemas)"/>
    <x v="4"/>
    <n v="5"/>
    <x v="0"/>
    <m/>
    <d v="2015-01-14T00:00:00"/>
    <s v="2015"/>
    <n v="1"/>
    <x v="10"/>
    <m/>
    <d v="2015-01-22T00:00:00"/>
    <d v="2015-01-20T00:00:00"/>
    <n v="4"/>
    <x v="0"/>
  </r>
  <r>
    <n v="70"/>
    <m/>
    <m/>
    <m/>
    <m/>
    <x v="5"/>
    <m/>
    <x v="3"/>
    <m/>
    <m/>
    <s v=""/>
    <s v=""/>
    <x v="11"/>
    <m/>
    <s v=""/>
    <m/>
    <n v="0"/>
    <x v="0"/>
  </r>
  <r>
    <n v="71"/>
    <s v="Ericka Cuevas Gomez"/>
    <s v="809-524-6205"/>
    <s v="administradora00@hotmail.com"/>
    <s v="Empresas registradas en TSS de bahoruco, Barahona, Independencia"/>
    <x v="3"/>
    <n v="5"/>
    <x v="1"/>
    <m/>
    <d v="2015-01-09T00:00:00"/>
    <s v="2015"/>
    <n v="1"/>
    <x v="10"/>
    <m/>
    <d v="2015-01-16T00:00:00"/>
    <d v="2015-01-13T00:00:00"/>
    <n v="2"/>
    <x v="0"/>
  </r>
  <r>
    <n v="72"/>
    <s v="Alejandro Paulino"/>
    <s v="809-268-5939"/>
    <s v="paulino_alejandro@hotmail.com"/>
    <s v="Cantidad de empleados registrados en la TSS por la Junta Municipal La Entrada"/>
    <x v="1"/>
    <n v="15"/>
    <x v="0"/>
    <m/>
    <d v="2015-01-15T00:00:00"/>
    <s v="2015"/>
    <n v="1"/>
    <x v="10"/>
    <m/>
    <d v="2015-02-09T00:00:00"/>
    <d v="2015-01-27T00:00:00"/>
    <n v="8"/>
    <x v="0"/>
  </r>
  <r>
    <n v="73"/>
    <s v="Mario Martin Rojas"/>
    <s v="809-907-9625"/>
    <s v="mrojas@sotolaw.com"/>
    <s v="Certificación que haga constar nombre de empresa o entidad que esté cotizando a favor de Fernando Salcedo"/>
    <x v="3"/>
    <n v="5"/>
    <x v="1"/>
    <m/>
    <d v="2015-01-23T00:00:00"/>
    <s v="2015"/>
    <n v="1"/>
    <x v="10"/>
    <m/>
    <d v="2015-02-02T00:00:00"/>
    <d v="2015-01-28T00:00:00"/>
    <n v="3"/>
    <x v="0"/>
  </r>
  <r>
    <n v="74"/>
    <s v="Alejandro Paulino"/>
    <s v="809-268-5939"/>
    <s v="paulino_alejandro@hotmail.com"/>
    <s v="Monto cotizado por la Junta Municipal la Entrada desde el 2011"/>
    <x v="1"/>
    <n v="15"/>
    <x v="0"/>
    <m/>
    <d v="2015-02-03T00:00:00"/>
    <s v="2015"/>
    <n v="2"/>
    <x v="12"/>
    <m/>
    <d v="2015-02-24T00:00:00"/>
    <d v="2015-02-11T00:00:00"/>
    <n v="6"/>
    <x v="0"/>
  </r>
  <r>
    <n v="75"/>
    <s v="Alejandro Paulino"/>
    <s v="809-268-5939"/>
    <s v="paulino_alejandro@hotmail.com"/>
    <s v="Nomina de la Junta Municipal la Entrada"/>
    <x v="2"/>
    <n v="3"/>
    <x v="2"/>
    <m/>
    <d v="2015-02-03T00:00:00"/>
    <s v="2015"/>
    <n v="2"/>
    <x v="12"/>
    <m/>
    <d v="2015-02-06T00:00:00"/>
    <d v="2015-02-06T00:00:00"/>
    <n v="3"/>
    <x v="0"/>
  </r>
  <r>
    <n v="76"/>
    <s v="Estanislao Garcia"/>
    <s v="809-567-5049"/>
    <s v="Estanislao_jr@hotmail.com"/>
    <s v="Normas inplementadas en la Institución, Certificación, Organigrama, Competitividad"/>
    <x v="4"/>
    <n v="5"/>
    <x v="0"/>
    <m/>
    <d v="2015-02-10T00:00:00"/>
    <s v="2015"/>
    <n v="2"/>
    <x v="12"/>
    <m/>
    <d v="2015-02-17T00:00:00"/>
    <d v="2015-02-13T00:00:00"/>
    <n v="3"/>
    <x v="0"/>
  </r>
  <r>
    <n v="77"/>
    <s v="Michael Martinez"/>
    <s v="829-723-4523"/>
    <s v="elrompeto2010@hotmail.com"/>
    <s v="Requisitos para ingresar a la TSS, Rol de la TSS"/>
    <x v="4"/>
    <n v="5"/>
    <x v="0"/>
    <m/>
    <d v="2015-02-16T00:00:00"/>
    <s v="2015"/>
    <n v="2"/>
    <x v="12"/>
    <m/>
    <d v="2015-02-23T00:00:00"/>
    <d v="2015-02-19T00:00:00"/>
    <n v="3"/>
    <x v="0"/>
  </r>
  <r>
    <n v="78"/>
    <s v="Eugenia Brache"/>
    <s v="809-289-4907"/>
    <s v="eugenia.brache@squirepb.com"/>
    <s v="Sentencia caso embajada Estados Unidos"/>
    <x v="4"/>
    <n v="5"/>
    <x v="0"/>
    <m/>
    <d v="2015-03-09T00:00:00"/>
    <s v="2015"/>
    <n v="3"/>
    <x v="13"/>
    <m/>
    <d v="2015-03-16T00:00:00"/>
    <d v="2015-03-13T00:00:00"/>
    <n v="4"/>
    <x v="0"/>
  </r>
  <r>
    <n v="79"/>
    <s v="felix Martinez"/>
    <s v="809-756-0317"/>
    <s v="felixeduardo17@yahoo.com"/>
    <s v="Sistema de Calidad TSS"/>
    <x v="4"/>
    <n v="5"/>
    <x v="0"/>
    <m/>
    <d v="2015-03-12T00:00:00"/>
    <s v="2015"/>
    <n v="3"/>
    <x v="13"/>
    <m/>
    <d v="2015-03-19T00:00:00"/>
    <d v="2015-03-16T00:00:00"/>
    <n v="2"/>
    <x v="0"/>
  </r>
  <r>
    <n v="80"/>
    <s v="Altagracia Milagros Cruz"/>
    <s v="829-867-3000"/>
    <s v="Milagroscruz30@hotmail.com"/>
    <s v="Rol de la TSS, registros de empresas etc."/>
    <x v="4"/>
    <n v="5"/>
    <x v="0"/>
    <m/>
    <d v="2015-03-13T00:00:00"/>
    <s v="2015"/>
    <n v="3"/>
    <x v="13"/>
    <m/>
    <d v="2015-03-20T00:00:00"/>
    <d v="2015-03-18T00:00:00"/>
    <n v="3"/>
    <x v="0"/>
  </r>
  <r>
    <n v="81"/>
    <s v="Glenis Abreu"/>
    <s v="809-727-2462 "/>
    <s v="glenyabreu@yahoo.com"/>
    <s v="Rol de la TSS, registros de empresas etc."/>
    <x v="4"/>
    <n v="5"/>
    <x v="0"/>
    <m/>
    <d v="2015-03-13T00:00:00"/>
    <s v="2015"/>
    <n v="3"/>
    <x v="13"/>
    <m/>
    <d v="2015-03-20T00:00:00"/>
    <d v="2015-03-18T00:00:00"/>
    <n v="3"/>
    <x v="0"/>
  </r>
  <r>
    <n v="82"/>
    <s v="José Rodriguez"/>
    <s v="829-539-2600"/>
    <s v="N/A"/>
    <s v="Rol de la TSS, registros de empresas."/>
    <x v="0"/>
    <n v="2"/>
    <x v="0"/>
    <m/>
    <d v="2015-03-27T00:00:00"/>
    <s v="2015"/>
    <n v="3"/>
    <x v="13"/>
    <m/>
    <d v="2015-03-31T00:00:00"/>
    <d v="2015-03-27T00:00:00"/>
    <n v="0"/>
    <x v="0"/>
  </r>
  <r>
    <n v="83"/>
    <s v="Scarlet De Oleo Castillo"/>
    <s v="849-639-1018"/>
    <s v="scarcastillo22@gmail.com"/>
    <s v="Rol de la TSS, registros de empresas"/>
    <x v="0"/>
    <n v="2"/>
    <x v="0"/>
    <m/>
    <d v="2015-03-31T00:00:00"/>
    <s v="2015"/>
    <n v="3"/>
    <x v="13"/>
    <m/>
    <d v="2015-04-06T00:00:00"/>
    <d v="2015-04-06T00:00:00"/>
    <n v="2"/>
    <x v="0"/>
  </r>
  <r>
    <n v="84"/>
    <s v="Snarlin Andres"/>
    <m/>
    <s v="el_bebe1109@hotmail.com"/>
    <s v="Rol de la TSS, registros de empresas."/>
    <x v="0"/>
    <n v="2"/>
    <x v="0"/>
    <m/>
    <d v="2015-04-07T00:00:00"/>
    <s v="2015"/>
    <n v="4"/>
    <x v="14"/>
    <m/>
    <d v="2015-04-09T00:00:00"/>
    <d v="2015-04-08T00:00:00"/>
    <n v="1"/>
    <x v="0"/>
  </r>
  <r>
    <n v="85"/>
    <s v="Doriam Peña"/>
    <m/>
    <s v="forpena@afppopular.com.do"/>
    <s v="Confirmar las modificaciones al listado de sectores economicos"/>
    <x v="4"/>
    <n v="5"/>
    <x v="0"/>
    <m/>
    <d v="2015-04-07T00:00:00"/>
    <s v="2015"/>
    <n v="4"/>
    <x v="14"/>
    <m/>
    <d v="2015-04-14T00:00:00"/>
    <d v="2015-04-08T00:00:00"/>
    <n v="1"/>
    <x v="0"/>
  </r>
  <r>
    <n v="86"/>
    <s v="Brian Francisco Snatana"/>
    <s v="809-701-2780"/>
    <m/>
    <s v="Registro de empresas y formularios del proceso"/>
    <x v="0"/>
    <n v="2"/>
    <x v="0"/>
    <m/>
    <d v="2015-04-10T00:00:00"/>
    <s v="2015"/>
    <n v="4"/>
    <x v="14"/>
    <m/>
    <d v="2015-04-14T00:00:00"/>
    <d v="2015-04-14T00:00:00"/>
    <n v="2"/>
    <x v="0"/>
  </r>
  <r>
    <n v="87"/>
    <s v="Thalia Gomez Cabral"/>
    <s v="849-754-2977"/>
    <s v="thaliag.cabral@gmail.com"/>
    <s v="Funciones de la TSS, registro de empresas, nombre de la maxíma autoridad"/>
    <x v="0"/>
    <n v="2"/>
    <x v="0"/>
    <m/>
    <d v="2015-04-13T00:00:00"/>
    <s v="2015"/>
    <n v="4"/>
    <x v="14"/>
    <m/>
    <d v="2015-04-15T00:00:00"/>
    <d v="2015-04-15T00:00:00"/>
    <n v="2"/>
    <x v="0"/>
  </r>
  <r>
    <n v="88"/>
    <s v="Daisy Torres"/>
    <s v="809-665-0900"/>
    <s v="deysibetania97@hotmail.com"/>
    <s v="Porcentaje pagado a la TSS,Registro de empresa y documentos requeridos"/>
    <x v="0"/>
    <n v="2"/>
    <x v="0"/>
    <m/>
    <d v="2015-04-13T00:00:00"/>
    <s v="2015"/>
    <n v="4"/>
    <x v="14"/>
    <m/>
    <d v="2015-04-15T00:00:00"/>
    <d v="2015-04-14T00:00:00"/>
    <n v="1"/>
    <x v="0"/>
  </r>
  <r>
    <n v="89"/>
    <s v="Maria Suazo"/>
    <s v="809-804-5894"/>
    <s v="mariasuazo09@hotmail.com"/>
    <s v="Como se forma la TSS"/>
    <x v="0"/>
    <n v="2"/>
    <x v="0"/>
    <m/>
    <d v="2015-04-15T00:00:00"/>
    <s v="2015"/>
    <n v="4"/>
    <x v="14"/>
    <m/>
    <d v="2015-04-17T00:00:00"/>
    <d v="2015-04-15T00:00:00"/>
    <n v="0"/>
    <x v="0"/>
  </r>
  <r>
    <n v="90"/>
    <s v="Carmen Altagracia de la Cruz"/>
    <s v="809-906-7727"/>
    <s v="carmen_dlacru@hotmail.com"/>
    <s v="Pasos y requisitos para incluir la nomina en TSS"/>
    <x v="0"/>
    <n v="3"/>
    <x v="0"/>
    <m/>
    <d v="2015-04-22T00:00:00"/>
    <s v="2015"/>
    <n v="4"/>
    <x v="14"/>
    <m/>
    <d v="2015-04-27T00:00:00"/>
    <m/>
    <n v="0"/>
    <x v="0"/>
  </r>
  <r>
    <n v="91"/>
    <s v="Arlyn Genao Araujo"/>
    <s v="829-645-3356"/>
    <s v="agenao1990@hotmail.com"/>
    <s v="TSS (Descuentos, registro de empresas, porcentaje)"/>
    <x v="0"/>
    <n v="3"/>
    <x v="0"/>
    <m/>
    <d v="2015-04-23T00:00:00"/>
    <s v="2015"/>
    <n v="4"/>
    <x v="14"/>
    <m/>
    <d v="2015-04-28T00:00:00"/>
    <d v="2015-04-24T00:00:00"/>
    <n v="1"/>
    <x v="0"/>
  </r>
  <r>
    <n v="92"/>
    <s v="Dorhiam Peña"/>
    <s v="809-544-8788"/>
    <s v="dorpena@afppopular.com.do"/>
    <s v="Formula utilizada para calcular mora"/>
    <x v="6"/>
    <n v="5"/>
    <x v="0"/>
    <m/>
    <d v="2015-04-23T00:00:00"/>
    <s v="2015"/>
    <n v="4"/>
    <x v="14"/>
    <m/>
    <d v="2015-04-30T00:00:00"/>
    <d v="2015-04-28T00:00:00"/>
    <n v="3"/>
    <x v="0"/>
  </r>
  <r>
    <n v="93"/>
    <s v="Yrenis Serrano"/>
    <s v="829-404-9702"/>
    <s v="franchesca_0730@hotmail.com"/>
    <s v="Impuestos, Porcentajes de la TSS"/>
    <x v="0"/>
    <n v="3"/>
    <x v="0"/>
    <m/>
    <d v="2015-04-24T00:00:00"/>
    <s v="2015"/>
    <n v="4"/>
    <x v="14"/>
    <m/>
    <d v="2015-04-29T00:00:00"/>
    <d v="2015-04-27T00:00:00"/>
    <n v="1"/>
    <x v="0"/>
  </r>
  <r>
    <n v="94"/>
    <s v="German Santos"/>
    <s v="809-914-9294"/>
    <s v="alme27@hotmail.es"/>
    <s v="Proceso registro de empresas"/>
    <x v="0"/>
    <n v="3"/>
    <x v="0"/>
    <m/>
    <d v="2015-04-24T00:00:00"/>
    <s v="2015"/>
    <n v="4"/>
    <x v="14"/>
    <m/>
    <d v="2015-04-29T00:00:00"/>
    <d v="2015-04-24T00:00:00"/>
    <n v="0"/>
    <x v="0"/>
  </r>
  <r>
    <n v="95"/>
    <s v="Rosanna Ramirez"/>
    <s v="809-804-9270"/>
    <s v="rramirez@dgii.gov.do"/>
    <s v="Recaudaciones de la TSS 2013 y 2014"/>
    <x v="0"/>
    <n v="3"/>
    <x v="0"/>
    <m/>
    <d v="2015-04-30T00:00:00"/>
    <s v="2015"/>
    <n v="4"/>
    <x v="14"/>
    <m/>
    <d v="2015-05-06T00:00:00"/>
    <d v="2015-05-06T00:00:00"/>
    <n v="4"/>
    <x v="1"/>
  </r>
  <r>
    <n v="96"/>
    <s v="Maddelyn Duran Suazo"/>
    <s v="849-880-8365"/>
    <s v="maira.concepcion25@gamil.com"/>
    <s v="Presupuesto del año 2010 al 2014"/>
    <x v="6"/>
    <n v="5"/>
    <x v="0"/>
    <m/>
    <d v="2015-04-30T00:00:00"/>
    <s v="2015"/>
    <n v="4"/>
    <x v="14"/>
    <m/>
    <d v="2015-05-08T00:00:00"/>
    <d v="2015-05-07T00:00:00"/>
    <n v="5"/>
    <x v="0"/>
  </r>
  <r>
    <n v="97"/>
    <s v="Yesenia Rosario"/>
    <s v="809-351-2420"/>
    <s v="yeseniarosario17@hotmail.com"/>
    <s v="Tasa de TSS desde 2010 a la fechas"/>
    <x v="5"/>
    <s v=""/>
    <x v="3"/>
    <d v="2015-05-01T00:00:00"/>
    <m/>
    <s v=""/>
    <s v=""/>
    <x v="11"/>
    <m/>
    <s v=""/>
    <m/>
    <n v="0"/>
    <x v="0"/>
  </r>
  <r>
    <n v="98"/>
    <s v="Roberto Monaga"/>
    <s v="829-258-6636"/>
    <s v="rmonagas@gmail.com"/>
    <s v="Politicas de fiscalización"/>
    <x v="6"/>
    <n v="5"/>
    <x v="0"/>
    <m/>
    <d v="2015-05-05T00:00:00"/>
    <s v="2015"/>
    <n v="5"/>
    <x v="15"/>
    <m/>
    <d v="2015-05-12T00:00:00"/>
    <d v="2015-05-11T00:00:00"/>
    <n v="4"/>
    <x v="0"/>
  </r>
  <r>
    <n v="99"/>
    <s v="Kilsy Capellan"/>
    <s v="829-285-1538"/>
    <s v="kilsicapellan@gmail.com"/>
    <s v="Proceso de registro de empresas"/>
    <x v="0"/>
    <n v="3"/>
    <x v="0"/>
    <m/>
    <d v="2015-05-12T00:00:00"/>
    <s v="2015"/>
    <n v="5"/>
    <x v="15"/>
    <m/>
    <d v="2015-05-15T00:00:00"/>
    <d v="2015-05-12T00:00:00"/>
    <n v="0"/>
    <x v="0"/>
  </r>
  <r>
    <n v="100"/>
    <s v="Darvis Ureña"/>
    <s v="809-864-6974"/>
    <s v="david.family.07@gmail.com"/>
    <s v="Documentación y proceso de registro"/>
    <x v="0"/>
    <n v="3"/>
    <x v="0"/>
    <m/>
    <d v="2015-05-18T00:00:00"/>
    <s v="2015"/>
    <n v="5"/>
    <x v="15"/>
    <m/>
    <d v="2015-05-21T00:00:00"/>
    <d v="2015-05-18T00:00:00"/>
    <n v="0"/>
    <x v="0"/>
  </r>
  <r>
    <n v="101"/>
    <s v="Alejandro Paulino"/>
    <s v="809-268-5939"/>
    <s v="paulino_alejandro@hotmail.com"/>
    <s v="Auditoria practica por la Contraloría del CNSS a la TSS enero 18 de 2005 al 30 de junio 2006"/>
    <x v="2"/>
    <n v="3"/>
    <x v="2"/>
    <m/>
    <d v="2015-05-14T00:00:00"/>
    <s v="2015"/>
    <n v="5"/>
    <x v="15"/>
    <m/>
    <d v="2015-05-19T00:00:00"/>
    <d v="2015-05-19T00:00:00"/>
    <n v="3"/>
    <x v="0"/>
  </r>
  <r>
    <n v="102"/>
    <s v="Bernardo Delgado Quezada"/>
    <s v="809-729-1474"/>
    <s v="edelgado@el dinero.com.do"/>
    <s v="Informe estadistico al 31 de diciembre 2009 y al 31 de diciembre 2011"/>
    <x v="6"/>
    <n v="5"/>
    <x v="0"/>
    <m/>
    <d v="2015-05-20T00:00:00"/>
    <s v="2015"/>
    <n v="5"/>
    <x v="15"/>
    <m/>
    <d v="2015-05-27T00:00:00"/>
    <d v="2015-05-27T00:00:00"/>
    <n v="5"/>
    <x v="0"/>
  </r>
  <r>
    <n v="103"/>
    <s v="Pamela alcantara Herasme"/>
    <s v="809-982-5841"/>
    <s v="palcantara@cdc.gob.do"/>
    <s v="Cantidad de empresasregistradas en TSS"/>
    <x v="0"/>
    <n v="3"/>
    <x v="0"/>
    <m/>
    <d v="2015-05-22T00:00:00"/>
    <s v="2015"/>
    <n v="5"/>
    <x v="15"/>
    <m/>
    <d v="2015-05-27T00:00:00"/>
    <d v="2015-05-26T00:00:00"/>
    <n v="2"/>
    <x v="0"/>
  </r>
  <r>
    <n v="104"/>
    <s v="Oscar Poueriet"/>
    <s v="829-686-0716"/>
    <s v="obepr@hotmail.com"/>
    <s v="Cantidad de empresas registradas en TSS"/>
    <x v="0"/>
    <n v="3"/>
    <x v="0"/>
    <m/>
    <d v="2015-05-22T00:00:00"/>
    <s v="2015"/>
    <n v="5"/>
    <x v="15"/>
    <m/>
    <d v="2015-05-27T00:00:00"/>
    <d v="2015-05-26T00:00:00"/>
    <n v="2"/>
    <x v="0"/>
  </r>
  <r>
    <n v="105"/>
    <s v="Nathaly Almonte Bello"/>
    <s v="809-334-1260"/>
    <s v="nalmonte@thinkbig.com.do"/>
    <s v="Estadisticas población económica por sexo relacionadas al sector lacteo"/>
    <x v="2"/>
    <n v="3"/>
    <x v="0"/>
    <m/>
    <d v="2015-06-08T00:00:00"/>
    <s v="2015"/>
    <n v="6"/>
    <x v="16"/>
    <m/>
    <d v="2015-06-11T00:00:00"/>
    <d v="2015-06-09T00:00:00"/>
    <n v="1"/>
    <x v="0"/>
  </r>
  <r>
    <n v="106"/>
    <s v="Mercedes Rijo"/>
    <s v="829-926-0006"/>
    <s v="dra.rijo.0915@hotmail.es"/>
    <s v="Procedimiento para registrar empresa"/>
    <x v="0"/>
    <n v="3"/>
    <x v="0"/>
    <m/>
    <d v="2015-06-10T00:00:00"/>
    <s v="2015"/>
    <n v="6"/>
    <x v="16"/>
    <m/>
    <d v="2015-06-15T00:00:00"/>
    <d v="2015-06-10T00:00:00"/>
    <n v="0"/>
    <x v="0"/>
  </r>
  <r>
    <n v="107"/>
    <s v="Yinett Santelises"/>
    <m/>
    <s v="ysantelises@diariolibre.com"/>
    <s v="Auditoria a empleadores ficticios"/>
    <x v="6"/>
    <n v="5"/>
    <x v="0"/>
    <m/>
    <d v="2015-06-09T00:00:00"/>
    <s v="2015"/>
    <n v="6"/>
    <x v="16"/>
    <m/>
    <d v="2015-06-16T00:00:00"/>
    <d v="2015-06-10T00:00:00"/>
    <n v="1"/>
    <x v="0"/>
  </r>
  <r>
    <n v="108"/>
    <s v="Josep Pierre"/>
    <s v="809-535-1424"/>
    <s v="jpierre@hacienda.gov.do"/>
    <s v="Edad de los afiliados según sexo"/>
    <x v="6"/>
    <n v="5"/>
    <x v="0"/>
    <m/>
    <d v="2015-06-15T00:00:00"/>
    <s v="2015"/>
    <n v="6"/>
    <x v="16"/>
    <m/>
    <d v="2015-06-22T00:00:00"/>
    <d v="2015-06-16T00:00:00"/>
    <n v="1"/>
    <x v="0"/>
  </r>
  <r>
    <n v="109"/>
    <s v="Josep Pierre"/>
    <s v="809-535-1424"/>
    <s v="jpierre@hacienda.gov.do"/>
    <s v="Pago a las ARS por año"/>
    <x v="0"/>
    <n v="3"/>
    <x v="0"/>
    <m/>
    <d v="2015-06-15T00:00:00"/>
    <s v="2015"/>
    <n v="6"/>
    <x v="16"/>
    <m/>
    <d v="2015-06-18T00:00:00"/>
    <d v="2015-06-17T00:00:00"/>
    <n v="2"/>
    <x v="0"/>
  </r>
  <r>
    <n v="110"/>
    <s v="Mercedes Rijo"/>
    <s v="829-926-0006"/>
    <s v="dra.rijo.0915@hotmail.es"/>
    <s v="Empresas a las cuales se le han impuesto sanciones"/>
    <x v="6"/>
    <n v="5"/>
    <x v="0"/>
    <m/>
    <d v="2015-06-15T00:00:00"/>
    <s v="2015"/>
    <n v="6"/>
    <x v="16"/>
    <m/>
    <d v="2015-06-22T00:00:00"/>
    <d v="2015-06-17T00:00:00"/>
    <n v="2"/>
    <x v="0"/>
  </r>
  <r>
    <n v="111"/>
    <s v="Priscila Luna"/>
    <s v="809-330-2095"/>
    <s v="priscila.luna@melia.com"/>
    <s v="Sanciones a las empresas que registran empleados con salarios por debajo"/>
    <x v="6"/>
    <n v="5"/>
    <x v="0"/>
    <m/>
    <d v="2015-06-18T00:00:00"/>
    <s v="2015"/>
    <n v="6"/>
    <x v="16"/>
    <m/>
    <d v="2015-06-25T00:00:00"/>
    <d v="2015-06-19T00:00:00"/>
    <n v="1"/>
    <x v="0"/>
  </r>
  <r>
    <n v="112"/>
    <s v="Francis Luciano"/>
    <s v="829-572-7993"/>
    <s v="francisjavierluciano@hotmail.com"/>
    <s v="Funciones de la TSS"/>
    <x v="6"/>
    <n v="5"/>
    <x v="0"/>
    <m/>
    <d v="2015-06-19T00:00:00"/>
    <s v="2015"/>
    <n v="6"/>
    <x v="16"/>
    <m/>
    <d v="2015-06-26T00:00:00"/>
    <d v="2015-06-23T00:00:00"/>
    <n v="2"/>
    <x v="0"/>
  </r>
  <r>
    <n v="113"/>
    <s v="Bryan Almeida"/>
    <m/>
    <s v="almeidaparedes@codetel.net.do"/>
    <s v="Salario cotizable para la TSS"/>
    <x v="6"/>
    <n v="5"/>
    <x v="0"/>
    <m/>
    <d v="2015-06-30T00:00:00"/>
    <s v="2015"/>
    <n v="6"/>
    <x v="16"/>
    <m/>
    <d v="2015-07-07T00:00:00"/>
    <d v="2015-07-01T00:00:00"/>
    <n v="1"/>
    <x v="0"/>
  </r>
  <r>
    <n v="114"/>
    <s v="Julio Peralta"/>
    <s v="809-230-6060"/>
    <s v="peralta250@gmail.com"/>
    <s v="Cantidad de empresasavicolas que aportan al sistema de Segridad Social"/>
    <x v="6"/>
    <n v="5"/>
    <x v="0"/>
    <m/>
    <d v="2015-07-02T00:00:00"/>
    <s v="2015"/>
    <n v="7"/>
    <x v="17"/>
    <m/>
    <d v="2015-07-09T00:00:00"/>
    <d v="2015-07-07T00:00:00"/>
    <n v="3"/>
    <x v="0"/>
  </r>
  <r>
    <n v="115"/>
    <s v="Susana Guzman"/>
    <s v="809-668-5518"/>
    <s v="yajairalara15@gmail.com"/>
    <s v="Función TSS, Aportes de empleador y trabajador"/>
    <x v="0"/>
    <n v="3"/>
    <x v="0"/>
    <m/>
    <d v="2015-07-31T00:00:00"/>
    <s v="2015"/>
    <n v="7"/>
    <x v="17"/>
    <m/>
    <d v="2015-08-05T00:00:00"/>
    <d v="2015-08-05T00:00:00"/>
    <n v="3"/>
    <x v="0"/>
  </r>
  <r>
    <n v="116"/>
    <s v="Yjulio Mieses Ramírez"/>
    <s v="809-847-2731"/>
    <s v="jmieses@gmail.com"/>
    <s v="Cantidad de trabajadores por rango salarial"/>
    <x v="1"/>
    <n v="15"/>
    <x v="0"/>
    <m/>
    <d v="2015-08-12T00:00:00"/>
    <s v="2015"/>
    <n v="8"/>
    <x v="18"/>
    <m/>
    <d v="2015-09-02T00:00:00"/>
    <m/>
    <n v="0"/>
    <x v="0"/>
  </r>
  <r>
    <n v="117"/>
    <s v="Yosmery Abreu"/>
    <s v="809-914-2117"/>
    <s v="yosmery.abreu@sespas.gov.do"/>
    <s v="Nomina de la TSS"/>
    <x v="0"/>
    <n v="3"/>
    <x v="0"/>
    <m/>
    <d v="2015-08-13T00:00:00"/>
    <s v="2015"/>
    <n v="8"/>
    <x v="18"/>
    <m/>
    <d v="2015-08-18T00:00:00"/>
    <d v="2015-08-14T00:00:00"/>
    <n v="1"/>
    <x v="0"/>
  </r>
  <r>
    <n v="118"/>
    <s v="Maria Padilla"/>
    <s v="809-685-3641"/>
    <s v="marijosepadilla@gmail.com"/>
    <s v="cantidad de personas dentro de los rangos de edad exisistentes en TSS"/>
    <x v="1"/>
    <n v="15"/>
    <x v="0"/>
    <m/>
    <d v="2015-08-12T00:00:00"/>
    <s v="2015"/>
    <n v="8"/>
    <x v="18"/>
    <m/>
    <d v="2015-09-02T00:00:00"/>
    <m/>
    <n v="0"/>
    <x v="0"/>
  </r>
  <r>
    <n v="119"/>
    <s v="Jean David De Jesus Adon"/>
    <s v="809-236-7732"/>
    <s v="ecojdavid@gmail.com"/>
    <s v="informaciones Financieras"/>
    <x v="0"/>
    <n v="3"/>
    <x v="0"/>
    <m/>
    <d v="2015-08-18T00:00:00"/>
    <s v="2015"/>
    <n v="8"/>
    <x v="18"/>
    <m/>
    <d v="2015-08-21T00:00:00"/>
    <d v="2015-08-19T00:00:00"/>
    <n v="1"/>
    <x v="0"/>
  </r>
  <r>
    <n v="120"/>
    <s v="Socrates Garcia"/>
    <s v="809-547-1654"/>
    <s v="sagarcia2@hotmail.com"/>
    <s v="Registro de extranjeros en TSS"/>
    <x v="6"/>
    <n v="5"/>
    <x v="0"/>
    <m/>
    <d v="2015-08-20T00:00:00"/>
    <s v="2015"/>
    <n v="8"/>
    <x v="18"/>
    <m/>
    <d v="2015-08-27T00:00:00"/>
    <d v="2015-08-21T00:00:00"/>
    <n v="1"/>
    <x v="0"/>
  </r>
  <r>
    <n v="121"/>
    <s v="Manuel de Jesus Matos"/>
    <s v="809-238-0038"/>
    <s v="manuelmatosreyes@hotmail.com"/>
    <s v="Cobertura de la Seguridad Social en la Provincia Elias Piña"/>
    <x v="2"/>
    <n v="3"/>
    <x v="2"/>
    <m/>
    <d v="2015-08-24T00:00:00"/>
    <s v="2015"/>
    <n v="8"/>
    <x v="18"/>
    <m/>
    <d v="2015-08-27T00:00:00"/>
    <d v="2015-08-26T00:00:00"/>
    <n v="2"/>
    <x v="0"/>
  </r>
  <r>
    <n v="122"/>
    <s v="Ronald Amaurys medina"/>
    <s v="809-593-7080"/>
    <s v="ing.ronadmedina@gmail.com"/>
    <s v="cantidad de empresas contructoras que cotizan en la TSS"/>
    <x v="3"/>
    <n v="5"/>
    <x v="1"/>
    <m/>
    <d v="2015-08-26T00:00:00"/>
    <s v="2015"/>
    <n v="8"/>
    <x v="18"/>
    <m/>
    <d v="2015-09-02T00:00:00"/>
    <d v="2015-08-26T00:00:00"/>
    <n v="0"/>
    <x v="0"/>
  </r>
  <r>
    <n v="123"/>
    <s v="Manuel Matos"/>
    <s v="809-238-0038"/>
    <s v="manuelmatosreyes@hotmail.com"/>
    <s v="Afiliados registrados en la Provincia Elias Piña"/>
    <x v="3"/>
    <n v="5"/>
    <x v="1"/>
    <m/>
    <d v="2015-08-28T00:00:00"/>
    <s v="2015"/>
    <n v="8"/>
    <x v="18"/>
    <m/>
    <d v="2015-09-04T00:00:00"/>
    <d v="2015-09-02T00:00:00"/>
    <n v="3"/>
    <x v="0"/>
  </r>
  <r>
    <n v="124"/>
    <s v="Rocio Reyes"/>
    <s v="809-565-9232"/>
    <s v="rocioreyesbayona@gmail.com"/>
    <s v="Listado de cantidad de personas por provincias afiliadas a las diferentes ARS"/>
    <x v="3"/>
    <n v="5"/>
    <x v="1"/>
    <m/>
    <d v="2015-09-02T00:00:00"/>
    <s v="2015"/>
    <n v="9"/>
    <x v="19"/>
    <m/>
    <d v="2015-09-09T00:00:00"/>
    <d v="2015-09-07T00:00:00"/>
    <n v="3"/>
    <x v="0"/>
  </r>
  <r>
    <n v="125"/>
    <s v="Fiordaliza medina perez"/>
    <s v="809-530-4318"/>
    <s v="fior.medina.26@gamil.com"/>
    <s v="Información sobre distribución de fondos recaudados"/>
    <x v="0"/>
    <n v="3"/>
    <x v="0"/>
    <m/>
    <d v="2015-09-03T00:00:00"/>
    <s v="2015"/>
    <n v="9"/>
    <x v="19"/>
    <m/>
    <d v="2015-09-08T00:00:00"/>
    <d v="2015-09-07T00:00:00"/>
    <n v="2"/>
    <x v="0"/>
  </r>
  <r>
    <n v="126"/>
    <s v="Gabriela Vicente"/>
    <s v="829-899-1661"/>
    <s v="gabrielamambruvicente@hotmail.com"/>
    <s v="Porcentaje pagado a la TSS,Registro de empresa y documentos requeridos"/>
    <x v="0"/>
    <n v="3"/>
    <x v="0"/>
    <m/>
    <d v="2015-09-09T00:00:00"/>
    <s v="2015"/>
    <n v="9"/>
    <x v="19"/>
    <m/>
    <d v="2015-09-14T00:00:00"/>
    <d v="2015-09-09T00:00:00"/>
    <n v="0"/>
    <x v="0"/>
  </r>
  <r>
    <n v="127"/>
    <s v="Marleni Torres"/>
    <s v="849-207-2807"/>
    <m/>
    <s v="Porcentaje pagado a la TSS,Registro de empresa y documentos requeridos"/>
    <x v="0"/>
    <n v="3"/>
    <x v="0"/>
    <m/>
    <d v="2015-09-09T00:00:00"/>
    <s v="2015"/>
    <n v="9"/>
    <x v="19"/>
    <m/>
    <d v="2015-09-14T00:00:00"/>
    <d v="2015-09-09T00:00:00"/>
    <n v="0"/>
    <x v="0"/>
  </r>
  <r>
    <n v="128"/>
    <s v="Dency Perez"/>
    <s v="809-334-3952"/>
    <s v="dencyperezpi@hotmail.com"/>
    <s v="Porcentaje pagado a la TSS,Registro de empresa y documentos requeridos"/>
    <x v="0"/>
    <n v="3"/>
    <x v="0"/>
    <m/>
    <d v="2015-10-10T00:00:00"/>
    <s v="2015"/>
    <n v="10"/>
    <x v="20"/>
    <m/>
    <d v="2015-10-14T00:00:00"/>
    <d v="2015-10-10T00:00:00"/>
    <n v="0"/>
    <x v="0"/>
  </r>
  <r>
    <n v="129"/>
    <s v="Luisa Luis"/>
    <s v="809-604-0587"/>
    <s v="iluis@camaradecuentas.gob.do"/>
    <s v="porcentajes para pagos SVDS y SFS 2001/2015"/>
    <x v="6"/>
    <n v="5"/>
    <x v="0"/>
    <m/>
    <d v="2015-10-08T00:00:00"/>
    <s v="2015"/>
    <n v="10"/>
    <x v="20"/>
    <m/>
    <d v="2015-10-16T00:00:00"/>
    <d v="2015-10-14T00:00:00"/>
    <n v="4"/>
    <x v="0"/>
  </r>
  <r>
    <n v="130"/>
    <s v="Zoraima Gonzalez"/>
    <s v="809-708-8395"/>
    <s v="zoraimagonzalez@hotmail.com"/>
    <s v="Procedimiento de registro y costo."/>
    <x v="0"/>
    <n v="3"/>
    <x v="0"/>
    <m/>
    <d v="2015-10-02T00:00:00"/>
    <s v="2015"/>
    <n v="10"/>
    <x v="20"/>
    <m/>
    <d v="2015-10-07T00:00:00"/>
    <d v="2015-10-02T00:00:00"/>
    <n v="0"/>
    <x v="0"/>
  </r>
  <r>
    <n v="131"/>
    <s v="Luisa Luis Feliz"/>
    <s v="809-682-3290"/>
    <s v="lluis@camaradecuentas.gob.do"/>
    <s v="Publicaciones realizadas sobre cambio en topes de salario"/>
    <x v="6"/>
    <n v="5"/>
    <x v="0"/>
    <m/>
    <d v="2015-10-12T00:00:00"/>
    <s v="2015"/>
    <n v="10"/>
    <x v="20"/>
    <m/>
    <d v="2015-10-19T00:00:00"/>
    <m/>
    <n v="0"/>
    <x v="0"/>
  </r>
  <r>
    <n v="132"/>
    <s v="Ruber Dario Perez"/>
    <s v="809-521-6141"/>
    <s v="perezferreras@hotmail.com"/>
    <s v="Deposito en cuenta, pago en exceso"/>
    <x v="0"/>
    <n v="3"/>
    <x v="0"/>
    <m/>
    <d v="2015-10-18T00:00:00"/>
    <s v="2015"/>
    <n v="10"/>
    <x v="20"/>
    <m/>
    <d v="2015-10-21T00:00:00"/>
    <d v="2015-10-19T00:00:00"/>
    <n v="0"/>
    <x v="0"/>
  </r>
  <r>
    <n v="133"/>
    <s v="Anyi Montero Peña"/>
    <s v="809-590-1033"/>
    <s v="anyi_montero1@hotmail.com"/>
    <s v="Reglamento de la TSS etcs"/>
    <x v="0"/>
    <n v="3"/>
    <x v="0"/>
    <m/>
    <d v="2015-10-26T00:00:00"/>
    <s v="2015"/>
    <n v="10"/>
    <x v="20"/>
    <m/>
    <d v="2015-10-29T00:00:00"/>
    <d v="2015-10-29T00:00:00"/>
    <n v="3"/>
    <x v="0"/>
  </r>
  <r>
    <n v="134"/>
    <s v="Cristina Leonardo Montero "/>
    <s v="849-265-2083"/>
    <s v="lissette-1513@hotmail.com"/>
    <s v="Función TSS, Decreto "/>
    <x v="6"/>
    <n v="5"/>
    <x v="0"/>
    <m/>
    <d v="2015-11-11T00:00:00"/>
    <s v="2015"/>
    <n v="11"/>
    <x v="21"/>
    <m/>
    <d v="2015-11-18T00:00:00"/>
    <d v="2015-11-11T00:00:00"/>
    <n v="0"/>
    <x v="0"/>
  </r>
  <r>
    <n v="135"/>
    <s v="Juana Dayana Acosta"/>
    <s v="809-320-7256"/>
    <s v="dayana24acosta@gmail.com"/>
    <s v="Cantidad de extranjeros legales residentes que cotizan en la TSS"/>
    <x v="1"/>
    <n v="15"/>
    <x v="0"/>
    <m/>
    <d v="2015-11-02T00:00:00"/>
    <s v="2015"/>
    <n v="11"/>
    <x v="21"/>
    <m/>
    <d v="2015-11-23T00:00:00"/>
    <d v="2015-11-13T00:00:00"/>
    <n v="9"/>
    <x v="0"/>
  </r>
  <r>
    <n v="136"/>
    <s v="Elio Carmona"/>
    <s v="809-965-4663"/>
    <m/>
    <s v="Rol, funciones de la TSS"/>
    <x v="0"/>
    <n v="3"/>
    <x v="0"/>
    <m/>
    <d v="2015-11-12T00:00:00"/>
    <s v="2015"/>
    <n v="11"/>
    <x v="21"/>
    <m/>
    <d v="2015-11-17T00:00:00"/>
    <d v="2015-11-12T00:00:00"/>
    <n v="0"/>
    <x v="0"/>
  </r>
  <r>
    <n v="137"/>
    <s v="Lael Cruz del Orbe"/>
    <s v="809-906-1689"/>
    <s v="laeldo@gmail.com"/>
    <s v="Estadísticas de la Cantidad de Afiliados registrados"/>
    <x v="0"/>
    <n v="3"/>
    <x v="0"/>
    <m/>
    <d v="2015-11-18T00:00:00"/>
    <s v="2015"/>
    <n v="11"/>
    <x v="21"/>
    <m/>
    <d v="2015-11-23T00:00:00"/>
    <d v="2015-11-18T00:00:00"/>
    <n v="0"/>
    <x v="0"/>
  </r>
  <r>
    <n v="138"/>
    <s v="Liliam Polanco"/>
    <s v="809-532-5768"/>
    <s v="liapma1424@hotmail.com"/>
    <s v="Estadísticas de la Cantidad de Afiliados registrados"/>
    <x v="0"/>
    <n v="3"/>
    <x v="0"/>
    <m/>
    <d v="2015-11-17T00:00:00"/>
    <s v="2015"/>
    <n v="11"/>
    <x v="21"/>
    <m/>
    <d v="2015-11-20T00:00:00"/>
    <d v="2015-11-20T00:00:00"/>
    <n v="3"/>
    <x v="0"/>
  </r>
  <r>
    <n v="139"/>
    <s v="Ingrid Guerrero"/>
    <s v="809-981-3140"/>
    <s v="ingridguerrerolapala@gmail.com"/>
    <s v="Pasos para incluir un trabajador y sanciones para el reporte con salario por debajo"/>
    <x v="6"/>
    <n v="5"/>
    <x v="0"/>
    <m/>
    <d v="2015-11-23T00:00:00"/>
    <s v="2015"/>
    <n v="11"/>
    <x v="21"/>
    <m/>
    <d v="2015-11-30T00:00:00"/>
    <d v="2015-11-23T00:00:00"/>
    <n v="0"/>
    <x v="0"/>
  </r>
  <r>
    <n v="140"/>
    <s v="Luci Mendez "/>
    <s v="809-460-5221"/>
    <s v="lucimendez60@gmail.com"/>
    <s v="Rol, funciones de la TSS"/>
    <x v="0"/>
    <n v="3"/>
    <x v="0"/>
    <m/>
    <d v="2015-11-23T00:00:00"/>
    <s v="2015"/>
    <n v="11"/>
    <x v="21"/>
    <m/>
    <d v="2015-11-26T00:00:00"/>
    <d v="2015-11-26T00:00:00"/>
    <n v="3"/>
    <x v="0"/>
  </r>
  <r>
    <n v="141"/>
    <s v="Hector Batista"/>
    <s v="809-763-9315"/>
    <s v="hbatista@gmail.com"/>
    <s v="Cantidad de afiliados por ARS"/>
    <x v="3"/>
    <n v="5"/>
    <x v="1"/>
    <m/>
    <d v="2015-11-26T00:00:00"/>
    <s v="2015"/>
    <n v="11"/>
    <x v="21"/>
    <m/>
    <d v="2015-12-03T00:00:00"/>
    <d v="2015-11-30T00:00:00"/>
    <n v="2"/>
    <x v="0"/>
  </r>
  <r>
    <n v="142"/>
    <s v="Guadalupe Ramirez"/>
    <s v="809-728-2801"/>
    <s v="mariaguadalupe2709@gmail.com"/>
    <s v="Función , Procedimiento para registrar "/>
    <x v="0"/>
    <n v="3"/>
    <x v="0"/>
    <m/>
    <d v="2015-12-01T00:00:00"/>
    <s v="2015"/>
    <n v="12"/>
    <x v="22"/>
    <m/>
    <d v="2015-12-04T00:00:00"/>
    <d v="2015-12-01T00:00:00"/>
    <n v="0"/>
    <x v="0"/>
  </r>
  <r>
    <n v="143"/>
    <s v="Jose Alvarez"/>
    <s v="829-745-7071"/>
    <s v="pijomalto@gmail.com"/>
    <s v="Listado de Empresas activas en la TSS"/>
    <x v="3"/>
    <n v="5"/>
    <x v="1"/>
    <m/>
    <d v="2015-12-02T00:00:00"/>
    <s v="2015"/>
    <n v="12"/>
    <x v="22"/>
    <m/>
    <d v="2015-12-09T00:00:00"/>
    <d v="2015-12-07T00:00:00"/>
    <n v="3"/>
    <x v="0"/>
  </r>
  <r>
    <n v="144"/>
    <s v="Rufino Batista"/>
    <s v="809-444-7808"/>
    <s v="Rufino Batista@hotmail.com"/>
    <s v="Registro de empresas y Nominas"/>
    <x v="0"/>
    <n v="3"/>
    <x v="0"/>
    <m/>
    <d v="2015-12-07T00:00:00"/>
    <s v="2015"/>
    <n v="12"/>
    <x v="22"/>
    <m/>
    <d v="2015-12-10T00:00:00"/>
    <d v="2015-12-07T00:00:00"/>
    <n v="0"/>
    <x v="0"/>
  </r>
  <r>
    <n v="145"/>
    <s v="Jose Fernandez"/>
    <s v="809-955-2727"/>
    <s v="jfernandez@jcpdr.com"/>
    <s v="Estatus Modificación a reglamento de la TSS conforme resolución No. 377 de 12/11/2015"/>
    <x v="2"/>
    <n v="3"/>
    <x v="2"/>
    <m/>
    <d v="2015-12-04T00:00:00"/>
    <s v="2015"/>
    <n v="12"/>
    <x v="22"/>
    <m/>
    <d v="2015-12-09T00:00:00"/>
    <d v="2015-12-08T00:00:00"/>
    <n v="2"/>
    <x v="0"/>
  </r>
  <r>
    <n v="146"/>
    <s v="Melisa Burton"/>
    <s v="809-754-4853"/>
    <s v="mburton2979@hotmail.com"/>
    <s v="Bases maximas de cotización existentes en RD 2011/2016"/>
    <x v="6"/>
    <n v="5"/>
    <x v="0"/>
    <m/>
    <d v="2015-12-14T00:00:00"/>
    <s v="2015"/>
    <n v="12"/>
    <x v="22"/>
    <m/>
    <d v="2015-12-21T00:00:00"/>
    <d v="2015-12-16T00:00:00"/>
    <n v="2"/>
    <x v="0"/>
  </r>
  <r>
    <n v="147"/>
    <s v="Luz Alicia Then Rosario"/>
    <s v="809-816-3454"/>
    <s v="inforitg@gmail.com"/>
    <s v="Listados de empresas por cantidad de empleados"/>
    <x v="0"/>
    <n v="3"/>
    <x v="0"/>
    <m/>
    <d v="2016-01-05T00:00:00"/>
    <s v="2016"/>
    <n v="1"/>
    <x v="23"/>
    <m/>
    <d v="2016-01-08T00:00:00"/>
    <d v="2016-01-08T00:00:00"/>
    <n v="3"/>
    <x v="0"/>
  </r>
  <r>
    <n v="148"/>
    <s v="Mariel Romero Peña"/>
    <s v="829-346-0618"/>
    <s v="mtromero@prietocabrera.com"/>
    <s v="Afiliación automatica del empleado cuando el empleador inscribe en la nomina."/>
    <x v="6"/>
    <n v="5"/>
    <x v="0"/>
    <m/>
    <d v="2016-01-05T00:00:00"/>
    <s v="2016"/>
    <n v="1"/>
    <x v="23"/>
    <m/>
    <d v="2016-01-12T00:00:00"/>
    <d v="2016-01-11T00:00:00"/>
    <n v="4"/>
    <x v="0"/>
  </r>
  <r>
    <n v="149"/>
    <s v="Carla Souza"/>
    <s v="Internacional "/>
    <s v="carmen_dlacru@hotmail.com"/>
    <s v="Cantidad de Afiliados al SDSS Contributivo y Subsidiado"/>
    <x v="6"/>
    <n v="5"/>
    <x v="0"/>
    <m/>
    <d v="2016-01-19T00:00:00"/>
    <s v="2016"/>
    <n v="1"/>
    <x v="23"/>
    <m/>
    <d v="2016-01-28T00:00:00"/>
    <d v="2016-01-26T00:00:00"/>
    <n v="5"/>
    <x v="0"/>
  </r>
  <r>
    <n v="150"/>
    <s v="Mariano Lorenzo  Santana"/>
    <s v="829-751-5162"/>
    <s v="marianitounico@hotmail.com"/>
    <s v="Registro de empleadores en la TSS, requisitos y datos Estadísticos"/>
    <x v="0"/>
    <n v="3"/>
    <x v="0"/>
    <m/>
    <d v="2016-02-05T00:00:00"/>
    <s v="2016"/>
    <n v="2"/>
    <x v="24"/>
    <m/>
    <d v="2016-02-10T00:00:00"/>
    <d v="2016-02-08T00:00:00"/>
    <n v="1"/>
    <x v="0"/>
  </r>
  <r>
    <n v="151"/>
    <s v="Carlos Mesa"/>
    <s v="829-548-4630"/>
    <s v="mesa945@hotmail.com"/>
    <s v="Registro de las PYMES en TSS"/>
    <x v="3"/>
    <n v="5"/>
    <x v="1"/>
    <m/>
    <d v="2016-02-11T00:00:00"/>
    <s v="2016"/>
    <n v="2"/>
    <x v="24"/>
    <m/>
    <d v="2016-02-18T00:00:00"/>
    <d v="2016-02-16T00:00:00"/>
    <n v="3"/>
    <x v="0"/>
  </r>
  <r>
    <n v="152"/>
    <s v="Poncy castillo"/>
    <n v="8094079354"/>
    <s v="poncycastillo@gmail.com"/>
    <s v="estadistica empleadores  sometidos"/>
    <x v="6"/>
    <n v="5"/>
    <x v="0"/>
    <m/>
    <d v="2016-02-25T00:00:00"/>
    <s v="2016"/>
    <n v="2"/>
    <x v="24"/>
    <m/>
    <d v="2016-03-03T00:00:00"/>
    <d v="2016-03-03T00:00:00"/>
    <n v="5"/>
    <x v="0"/>
  </r>
  <r>
    <n v="153"/>
    <s v="Socrates Tavera"/>
    <s v="809-377-1156"/>
    <s v="socratestavera@hotmail.com"/>
    <s v="Estadistica empleadores con trabajadores con mas de 1000 empleados"/>
    <x v="1"/>
    <n v="15"/>
    <x v="0"/>
    <m/>
    <d v="2016-03-08T00:00:00"/>
    <s v="2016"/>
    <n v="3"/>
    <x v="25"/>
    <m/>
    <d v="2016-04-01T00:00:00"/>
    <d v="2016-03-21T00:00:00"/>
    <n v="9"/>
    <x v="0"/>
  </r>
  <r>
    <n v="154"/>
    <s v="Kattia Denis Franco"/>
    <s v="829-320-2406"/>
    <s v="qquero00@gmail.com"/>
    <s v="Misión, Visión y Valores"/>
    <x v="0"/>
    <n v="3"/>
    <x v="0"/>
    <m/>
    <d v="2016-03-21T00:00:00"/>
    <s v="2016"/>
    <n v="3"/>
    <x v="25"/>
    <m/>
    <d v="2016-03-29T00:00:00"/>
    <d v="2016-03-23T00:00:00"/>
    <n v="2"/>
    <x v="0"/>
  </r>
  <r>
    <n v="155"/>
    <s v="Ledy Paulino Garcia"/>
    <s v="809-938-6951"/>
    <s v="lpgarcia@camaradecuentas.gob.do"/>
    <s v="Normativa para retención de AFP y SFS"/>
    <x v="6"/>
    <n v="5"/>
    <x v="0"/>
    <m/>
    <d v="2016-03-21T00:00:00"/>
    <s v="2016"/>
    <n v="3"/>
    <x v="25"/>
    <m/>
    <d v="2016-03-31T00:00:00"/>
    <d v="2016-03-29T00:00:00"/>
    <n v="4"/>
    <x v="0"/>
  </r>
  <r>
    <n v="156"/>
    <s v="Michael Lebron"/>
    <s v="829-781-1738"/>
    <s v="michaelrosario1998@gmail.com"/>
    <s v="Funció, estadisticas TSS"/>
    <x v="0"/>
    <n v="3"/>
    <x v="0"/>
    <m/>
    <d v="2016-03-23T00:00:00"/>
    <s v="2016"/>
    <n v="3"/>
    <x v="25"/>
    <m/>
    <d v="2016-03-30T00:00:00"/>
    <d v="2016-03-23T00:00:00"/>
    <n v="0"/>
    <x v="0"/>
  </r>
  <r>
    <n v="157"/>
    <s v="Poncy castillo"/>
    <s v="809-407-9354"/>
    <s v="poncycastillo@gmail.com"/>
    <s v="Plazos para los empleadore pagar la TSS, consecuencia legales de incumplimiento"/>
    <x v="6"/>
    <n v="5"/>
    <x v="0"/>
    <m/>
    <d v="2016-03-29T00:00:00"/>
    <s v="2016"/>
    <n v="3"/>
    <x v="25"/>
    <m/>
    <d v="2016-04-05T00:00:00"/>
    <d v="2016-04-04T00:00:00"/>
    <n v="5"/>
    <x v="0"/>
  </r>
  <r>
    <n v="158"/>
    <s v="Wisleydi Disla Baez"/>
    <s v="849-865-0509"/>
    <s v="wisleydidislabaez@hotmail.com"/>
    <s v="Función, estadisticas TSS"/>
    <x v="0"/>
    <n v="3"/>
    <x v="0"/>
    <m/>
    <d v="2016-04-03T00:00:00"/>
    <s v="2016"/>
    <n v="4"/>
    <x v="26"/>
    <m/>
    <d v="2016-04-06T00:00:00"/>
    <d v="2016-04-04T00:00:00"/>
    <n v="1"/>
    <x v="0"/>
  </r>
  <r>
    <n v="159"/>
    <s v="Yesenia Mauricio"/>
    <s v="809-958-8839"/>
    <s v="yesenia_0423@hotmail.com"/>
    <s v="Recaudaciones por sector, recaudaciones por empresa, deficit por incumplimiento al pago de la TSS y omisión, elusión u omisión."/>
    <x v="6"/>
    <n v="5"/>
    <x v="0"/>
    <m/>
    <d v="2016-04-07T00:00:00"/>
    <s v="2016"/>
    <n v="4"/>
    <x v="26"/>
    <m/>
    <d v="2016-04-14T00:00:00"/>
    <d v="2016-04-14T00:00:00"/>
    <n v="5"/>
    <x v="0"/>
  </r>
  <r>
    <n v="160"/>
    <s v="Dominique Dorange"/>
    <n v="33631190888"/>
    <s v="dominiquedorange56@gmail.com"/>
    <s v="Documento dominicano para asistencia gratuita en España según convenio de 1/7/2006"/>
    <x v="2"/>
    <n v="3"/>
    <x v="2"/>
    <m/>
    <d v="2016-04-18T00:00:00"/>
    <s v="2016"/>
    <n v="4"/>
    <x v="26"/>
    <m/>
    <d v="2016-04-21T00:00:00"/>
    <d v="2016-04-21T00:00:00"/>
    <n v="3"/>
    <x v="0"/>
  </r>
  <r>
    <n v="161"/>
    <s v="Yesenia Mauricio"/>
    <s v="809-958-8839"/>
    <s v="yesenia_0423@hotmail.com"/>
    <s v="Recaudaciones por sector económico año 2016"/>
    <x v="6"/>
    <n v="5"/>
    <x v="0"/>
    <m/>
    <d v="2016-04-18T00:00:00"/>
    <s v="2016"/>
    <n v="4"/>
    <x v="26"/>
    <m/>
    <d v="2016-04-25T00:00:00"/>
    <d v="2016-04-20T00:00:00"/>
    <n v="3"/>
    <x v="0"/>
  </r>
  <r>
    <n v="162"/>
    <s v="Josué Martí"/>
    <s v="809-472-4900"/>
    <s v="Josue.marti@squirepb.com"/>
    <s v="Procedimiento y requisitos para un ciudadano extranjero con residencia temporal el cual no cuenta con cédula de identidad "/>
    <x v="6"/>
    <n v="5"/>
    <x v="0"/>
    <m/>
    <d v="2016-04-18T00:00:00"/>
    <s v="2016"/>
    <n v="4"/>
    <x v="26"/>
    <m/>
    <d v="2016-04-25T00:00:00"/>
    <d v="2016-04-23T00:00:00"/>
    <n v="5"/>
    <x v="0"/>
  </r>
  <r>
    <n v="163"/>
    <s v="Genaro Silvestre"/>
    <s v="809-707-7052"/>
    <s v="genarosilvestre@gmail.com"/>
    <s v="Saber si 9 empleados de la empresa Pimentel y Asocs. Figuran dentro del Sistema Dominicano de Seguridad Social y si la empresa está al día en el cumplimiento con la TSS"/>
    <x v="3"/>
    <n v="5"/>
    <x v="1"/>
    <m/>
    <d v="2016-04-21T00:00:00"/>
    <s v="2016"/>
    <n v="4"/>
    <x v="26"/>
    <m/>
    <d v="2016-04-28T00:00:00"/>
    <d v="2016-04-22T00:00:00"/>
    <n v="2"/>
    <x v="0"/>
  </r>
  <r>
    <n v="164"/>
    <s v="Luis Enrique Ramírez"/>
    <s v="809-605-0773"/>
    <s v="elenrique101530@gmail.com"/>
    <s v="Qué es la TSS, sus funciones y a qué se dedica"/>
    <x v="0"/>
    <n v="3"/>
    <x v="0"/>
    <m/>
    <d v="2016-04-22T00:00:00"/>
    <s v="2016"/>
    <n v="4"/>
    <x v="26"/>
    <m/>
    <d v="2016-04-27T00:00:00"/>
    <d v="2016-04-22T00:00:00"/>
    <n v="1"/>
    <x v="0"/>
  </r>
  <r>
    <n v="165"/>
    <s v="Manuel Ramos"/>
    <s v="809-527-5706"/>
    <s v="manueldejesusramosbrito@hotmail.com"/>
    <s v="Proceso para registrar un compañía, formulario que hay que llenar, cómo se registran los empleados."/>
    <x v="0"/>
    <n v="3"/>
    <x v="0"/>
    <m/>
    <d v="2016-04-22T00:00:00"/>
    <s v="2016"/>
    <n v="4"/>
    <x v="26"/>
    <m/>
    <d v="2016-04-27T00:00:00"/>
    <d v="2016-04-22T00:00:00"/>
    <n v="1"/>
    <x v="0"/>
  </r>
  <r>
    <n v="166"/>
    <s v="Oscar Javier Leonardo B."/>
    <s v="809-891-8712"/>
    <s v="oscarjlb.21@hotmail.com"/>
    <s v="A qué se dedica la TSS, quienes son, función principal, proceso registro una compañía"/>
    <x v="0"/>
    <n v="3"/>
    <x v="0"/>
    <m/>
    <d v="2016-05-03T00:00:00"/>
    <s v="2016"/>
    <n v="5"/>
    <x v="27"/>
    <m/>
    <d v="2016-05-06T00:00:00"/>
    <d v="2016-05-03T00:00:00"/>
    <n v="1"/>
    <x v="0"/>
  </r>
  <r>
    <n v="167"/>
    <s v="Kenia Karina Rojas"/>
    <s v="829-328-0916"/>
    <s v="jmedrano72@yahoo.com"/>
    <s v="Cómo surge la institución, cuales son sus valores, misión y visión"/>
    <x v="0"/>
    <n v="3"/>
    <x v="0"/>
    <m/>
    <d v="2016-05-04T00:00:00"/>
    <s v="2016"/>
    <n v="5"/>
    <x v="27"/>
    <m/>
    <d v="2016-05-09T00:00:00"/>
    <d v="2016-05-04T00:00:00"/>
    <n v="1"/>
    <x v="0"/>
  </r>
  <r>
    <n v="168"/>
    <s v="Carlos Vásquez"/>
    <s v="829-868-6974"/>
    <s v="carlosvasquez.2606@gmail.com"/>
    <s v="Funciones de la TSS"/>
    <x v="0"/>
    <n v="3"/>
    <x v="0"/>
    <m/>
    <d v="2016-05-05T00:00:00"/>
    <s v="2016"/>
    <n v="5"/>
    <x v="27"/>
    <m/>
    <d v="2016-05-10T00:00:00"/>
    <d v="2016-05-05T00:00:00"/>
    <n v="1"/>
    <x v="0"/>
  </r>
  <r>
    <n v="169"/>
    <s v="Juan Arismendy Arias S."/>
    <s v="809-5658517"/>
    <s v="arismendi.diaz@gmail.com"/>
    <s v="Cantidad de afiliados por provincia al 31 de diciembre de 2015, regimen contributivo y subsidiado"/>
    <x v="2"/>
    <n v="3"/>
    <x v="2"/>
    <m/>
    <d v="2016-05-05T00:00:00"/>
    <s v="2016"/>
    <n v="5"/>
    <x v="27"/>
    <m/>
    <d v="2016-05-10T00:00:00"/>
    <d v="2016-05-06T00:00:00"/>
    <n v="2"/>
    <x v="0"/>
  </r>
  <r>
    <n v="170"/>
    <s v="Marien Solís Díaz"/>
    <s v="809-482-0838"/>
    <s v="marien@mejialora.com"/>
    <s v="Si la asignación de vehículos de manera fija y/o variable en efectivo debería formar parte del salario cotizable para seguridad social."/>
    <x v="6"/>
    <n v="5"/>
    <x v="0"/>
    <m/>
    <d v="2016-05-13T00:00:00"/>
    <s v="2016"/>
    <n v="5"/>
    <x v="27"/>
    <m/>
    <d v="2016-05-20T00:00:00"/>
    <d v="2016-05-13T00:00:00"/>
    <n v="1"/>
    <x v="0"/>
  </r>
  <r>
    <n v="171"/>
    <s v="Wilma Navil"/>
    <s v="809-8901221"/>
    <s v="wilmanavil@gmail.com"/>
    <s v="Misión, Visión y Valores, política, organigrama, relación de empleados"/>
    <x v="6"/>
    <n v="5"/>
    <x v="0"/>
    <m/>
    <d v="2016-05-17T00:00:00"/>
    <s v="2016"/>
    <n v="5"/>
    <x v="27"/>
    <m/>
    <d v="2016-05-24T00:00:00"/>
    <d v="2016-05-17T00:00:00"/>
    <n v="1"/>
    <x v="0"/>
  </r>
  <r>
    <n v="172"/>
    <s v="María Rosa Durán López"/>
    <s v="809-519-2870"/>
    <s v="mduran@dmklawyers.com"/>
    <s v="Qué pasa con los empleados que tienen visa de trabajo y no pueden cotizar en la TSS"/>
    <x v="6"/>
    <n v="5"/>
    <x v="0"/>
    <m/>
    <d v="2016-06-02T00:00:00"/>
    <s v="2016"/>
    <n v="6"/>
    <x v="28"/>
    <m/>
    <d v="2016-06-09T00:00:00"/>
    <d v="2016-06-02T00:00:00"/>
    <n v="1"/>
    <x v="0"/>
  </r>
  <r>
    <n v="173"/>
    <s v="Jazmin Torres Ventura"/>
    <s v="829-715-9494"/>
    <s v="jazmintorressv@gmail.com"/>
    <s v="Cantidad total de afiliados de cada ARS de la RD hasta la fecha "/>
    <x v="6"/>
    <n v="5"/>
    <x v="0"/>
    <m/>
    <d v="2016-06-03T00:00:00"/>
    <s v="2016"/>
    <n v="6"/>
    <x v="28"/>
    <m/>
    <d v="2016-06-10T00:00:00"/>
    <d v="2016-06-03T00:00:00"/>
    <n v="1"/>
    <x v="0"/>
  </r>
  <r>
    <n v="174"/>
    <s v="Anneudis Checo Zorrilla"/>
    <s v="809-463-4792"/>
    <s v="jumzc2008@hotmail.com"/>
    <s v="Cuántas ARL hay. Cuánto obtienen del presupuesto del Estado. Cuánto dinero le otorga el Estado a las enfermedades terminales"/>
    <x v="2"/>
    <n v="3"/>
    <x v="2"/>
    <m/>
    <d v="2016-06-10T00:00:00"/>
    <s v="2016"/>
    <n v="6"/>
    <x v="28"/>
    <m/>
    <d v="2016-06-15T00:00:00"/>
    <d v="2016-06-14T00:00:00"/>
    <n v="3"/>
    <x v="0"/>
  </r>
  <r>
    <n v="175"/>
    <s v="Enmanuel Castillo Gerardino"/>
    <s v="829-770-5976"/>
    <s v="loscielos83@hotmail.com"/>
    <s v="Cantidad de afiliados al Sistema en San Francisco de Macoris y clasificación por sexo"/>
    <x v="6"/>
    <n v="5"/>
    <x v="0"/>
    <m/>
    <d v="2016-06-14T00:00:00"/>
    <s v="2016"/>
    <n v="6"/>
    <x v="28"/>
    <m/>
    <d v="2016-06-21T00:00:00"/>
    <d v="2016-06-15T00:00:00"/>
    <n v="2"/>
    <x v="0"/>
  </r>
  <r>
    <n v="176"/>
    <s v="Dorhiam Peña"/>
    <s v="809-544-8788"/>
    <s v="dorpena@afppopular.com.do"/>
    <s v="Criterio para definir empresa pública y centralizada "/>
    <x v="2"/>
    <n v="3"/>
    <x v="2"/>
    <m/>
    <d v="2016-06-21T00:00:00"/>
    <s v="2016"/>
    <n v="6"/>
    <x v="28"/>
    <m/>
    <d v="2016-06-24T00:00:00"/>
    <d v="2016-06-24T00:00:00"/>
    <n v="3"/>
    <x v="0"/>
  </r>
  <r>
    <n v="177"/>
    <s v="Jackairis M. Guerrero Then"/>
    <s v="809-918-1479"/>
    <s v="jmarcelgt@gmail.com"/>
    <s v="Total de afiliados a todas las ARS"/>
    <x v="6"/>
    <n v="5"/>
    <x v="0"/>
    <m/>
    <d v="2016-06-27T00:00:00"/>
    <s v="2016"/>
    <n v="6"/>
    <x v="28"/>
    <m/>
    <d v="2016-07-04T00:00:00"/>
    <d v="2016-06-27T00:00:00"/>
    <n v="1"/>
    <x v="0"/>
  </r>
  <r>
    <n v="178"/>
    <s v="Francis Luciano"/>
    <s v="829-572-7993"/>
    <s v="francisjavierluciano@hotmail.com"/>
    <s v="Objetivo TSS, leyes que la fundamentan, por ciento a pagar por los empleados, importancia de la TSS, deberes de la empresa con los empleados"/>
    <x v="0"/>
    <n v="3"/>
    <x v="0"/>
    <m/>
    <d v="2016-06-27T00:00:00"/>
    <s v="2016"/>
    <n v="6"/>
    <x v="28"/>
    <m/>
    <d v="2016-06-30T00:00:00"/>
    <m/>
    <n v="0"/>
    <x v="0"/>
  </r>
  <r>
    <n v="179"/>
    <s v="Anyery González Pérez"/>
    <s v="829-860-0806"/>
    <m/>
    <s v="El impacto ley 87-01 en la economía"/>
    <x v="0"/>
    <n v="3"/>
    <x v="0"/>
    <m/>
    <d v="2016-06-27T00:00:00"/>
    <s v="2016"/>
    <n v="6"/>
    <x v="28"/>
    <m/>
    <d v="2016-06-30T00:00:00"/>
    <d v="2016-06-27T00:00:00"/>
    <n v="1"/>
    <x v="0"/>
  </r>
  <r>
    <n v="180"/>
    <s v="Madelin Batista"/>
    <s v="829-790-2104"/>
    <s v="madeline980226@gmail.com"/>
    <s v="Nombre Tesorero, impuesto que pagan y que cobran"/>
    <x v="0"/>
    <n v="3"/>
    <x v="0"/>
    <m/>
    <d v="2016-07-05T00:00:00"/>
    <s v="2016"/>
    <n v="7"/>
    <x v="29"/>
    <m/>
    <d v="2016-07-08T00:00:00"/>
    <d v="2016-07-05T00:00:00"/>
    <n v="1"/>
    <x v="0"/>
  </r>
  <r>
    <n v="181"/>
    <s v="Milagros Gómez Cadena"/>
    <s v="809-617-1729"/>
    <s v="milagros_fomez@mail.tss2.gov.do"/>
    <s v="Análisis FODA de la TSS"/>
    <x v="0"/>
    <n v="3"/>
    <x v="0"/>
    <m/>
    <d v="2016-07-05T00:00:00"/>
    <s v="2016"/>
    <n v="7"/>
    <x v="29"/>
    <m/>
    <d v="2016-07-08T00:00:00"/>
    <d v="2016-07-05T00:00:00"/>
    <n v="1"/>
    <x v="0"/>
  </r>
  <r>
    <n v="182"/>
    <s v="Rosalía Romano"/>
    <s v="809-932-3919"/>
    <s v="rromano@diariolibre.com"/>
    <s v="Por qué la discrepancia del Banco Central y la OMLAD entre los empleados públicos que cotizan para la seguridad social y la TSS y cuáles instituciones del Estado no están cotizando"/>
    <x v="6"/>
    <n v="5"/>
    <x v="0"/>
    <m/>
    <d v="2016-07-07T00:00:00"/>
    <s v="2016"/>
    <n v="7"/>
    <x v="29"/>
    <m/>
    <d v="2016-07-14T00:00:00"/>
    <d v="2016-07-08T00:00:00"/>
    <n v="2"/>
    <x v="0"/>
  </r>
  <r>
    <n v="183"/>
    <s v="Rosalía Romano"/>
    <s v="809-932-3919"/>
    <s v="rromano@diariolibre.com"/>
    <s v="Lista de ayuntamientos que cotizan en la Seguridad Social"/>
    <x v="6"/>
    <n v="5"/>
    <x v="0"/>
    <m/>
    <d v="2016-07-08T00:00:00"/>
    <s v="2016"/>
    <n v="7"/>
    <x v="29"/>
    <m/>
    <d v="2016-07-15T00:00:00"/>
    <d v="2016-07-08T00:00:00"/>
    <n v="1"/>
    <x v="0"/>
  </r>
  <r>
    <n v="184"/>
    <s v="Dariel A. Aquino Salvador"/>
    <s v="809-969-2092"/>
    <s v="dariel96@alive.com"/>
    <s v="Memorias de la TSS y ver el dinero que recaudan desde el inicio de la ley "/>
    <x v="6"/>
    <n v="5"/>
    <x v="0"/>
    <m/>
    <d v="2016-07-08T00:00:00"/>
    <s v="2016"/>
    <n v="7"/>
    <x v="29"/>
    <m/>
    <d v="2016-07-15T00:00:00"/>
    <d v="2016-07-08T00:00:00"/>
    <n v="1"/>
    <x v="0"/>
  </r>
  <r>
    <n v="185"/>
    <s v="Leticia De la Cruza"/>
    <s v="829-304-7467"/>
    <s v="leticiadelacruz08@hotmail.com"/>
    <s v="Copias de los formularios de la TSS"/>
    <x v="0"/>
    <n v="3"/>
    <x v="0"/>
    <m/>
    <d v="2016-07-14T00:00:00"/>
    <s v="2016"/>
    <n v="7"/>
    <x v="29"/>
    <m/>
    <d v="2016-07-19T00:00:00"/>
    <d v="2016-07-14T00:00:00"/>
    <n v="1"/>
    <x v="0"/>
  </r>
  <r>
    <n v="186"/>
    <s v="Daisy Pérez Abreu"/>
    <s v="809-615-5726"/>
    <m/>
    <s v="Servicios que ofrece la TSS"/>
    <x v="0"/>
    <n v="3"/>
    <x v="0"/>
    <m/>
    <d v="2016-07-19T00:00:00"/>
    <s v="2016"/>
    <n v="7"/>
    <x v="29"/>
    <m/>
    <d v="2016-07-22T00:00:00"/>
    <d v="2016-07-19T00:00:00"/>
    <n v="1"/>
    <x v="0"/>
  </r>
  <r>
    <n v="187"/>
    <s v="Balby Esthefany Jiménez"/>
    <s v="809-858-0097"/>
    <s v="esthefany9423@gmail.com"/>
    <s v="Saber qué regula la TSS"/>
    <x v="0"/>
    <n v="3"/>
    <x v="0"/>
    <m/>
    <d v="2016-07-26T00:00:00"/>
    <s v="2016"/>
    <n v="7"/>
    <x v="29"/>
    <m/>
    <d v="2016-07-29T00:00:00"/>
    <d v="2016-07-26T00:00:00"/>
    <n v="1"/>
    <x v="0"/>
  </r>
  <r>
    <n v="188"/>
    <s v="Lya Daniela Mata Tejada"/>
    <s v="829-962-2202"/>
    <s v="lmata@jcpdr.com"/>
    <s v="Resolución  que permite a un extranjero registrarse en la TSS"/>
    <x v="1"/>
    <n v="15"/>
    <x v="0"/>
    <m/>
    <d v="2016-07-27T00:00:00"/>
    <s v="2016"/>
    <n v="7"/>
    <x v="29"/>
    <m/>
    <d v="2016-08-18T00:00:00"/>
    <d v="2016-07-28T00:00:00"/>
    <n v="2"/>
    <x v="0"/>
  </r>
  <r>
    <n v="189"/>
    <s v="Severina Ortiz De Nin"/>
    <s v="809-525-4808"/>
    <s v="elenita4003@hotmail.com"/>
    <s v="Cantidad de empresas en la Provincia Monseñor Nouel y cuántos empleados tienen."/>
    <x v="6"/>
    <n v="5"/>
    <x v="0"/>
    <m/>
    <d v="2016-07-27T00:00:00"/>
    <s v="2016"/>
    <n v="7"/>
    <x v="29"/>
    <m/>
    <d v="2016-08-03T00:00:00"/>
    <d v="2016-08-01T00:00:00"/>
    <n v="4"/>
    <x v="0"/>
  </r>
  <r>
    <n v="190"/>
    <s v="Robinson Aracena Vásquez"/>
    <s v="809-315-8450"/>
    <s v="robinsonaracena@hotmail.com"/>
    <s v="Cuánto paga la Asociación de Baloncesto de Santiago por mes y por año a la TSS y el monto general de los empleados por un año"/>
    <x v="1"/>
    <n v="15"/>
    <x v="1"/>
    <m/>
    <d v="2016-07-29T00:00:00"/>
    <s v="2016"/>
    <n v="7"/>
    <x v="29"/>
    <m/>
    <d v="2016-08-22T00:00:00"/>
    <d v="2016-08-01T00:00:00"/>
    <n v="2"/>
    <x v="0"/>
  </r>
  <r>
    <n v="191"/>
    <s v="Diana D. Encarnación Hndez."/>
    <s v="809-527-5515"/>
    <s v="diana-encarnacion@hotmail.com"/>
    <s v="Saber si está afiliada y en cual ARS está"/>
    <x v="2"/>
    <n v="3"/>
    <x v="2"/>
    <m/>
    <d v="2016-08-01T00:00:00"/>
    <s v="2016"/>
    <n v="8"/>
    <x v="30"/>
    <m/>
    <d v="2016-08-04T00:00:00"/>
    <d v="2016-08-02T00:00:00"/>
    <n v="2"/>
    <x v="0"/>
  </r>
  <r>
    <n v="192"/>
    <s v="Kirsys Perdomo Vélez"/>
    <s v="809-813-5918"/>
    <s v="isclr@hotmail.com"/>
    <s v="Prestadoras de Servicios de Salud y los pasos a realizar para recibir subsidio por una enfermedad de 30 días"/>
    <x v="0"/>
    <n v="3"/>
    <x v="0"/>
    <m/>
    <d v="2016-08-15T00:00:00"/>
    <s v="2016"/>
    <n v="8"/>
    <x v="30"/>
    <m/>
    <d v="2016-08-19T00:00:00"/>
    <d v="2016-08-17T00:00:00"/>
    <n v="3"/>
    <x v="0"/>
  </r>
  <r>
    <n v="193"/>
    <s v="Melvin Velasquez"/>
    <s v="829-631-1847"/>
    <s v="melvinvelasquez@hotmail.com"/>
    <s v="Lista de instituciones publicas pendientes de pago y montos adeudados. Montos pagados a la TSS por mora y recargos. Montos, estados financieros y gastos de operaciones de la TSS"/>
    <x v="6"/>
    <n v="5"/>
    <x v="0"/>
    <m/>
    <d v="2016-08-17T00:00:00"/>
    <s v="2016"/>
    <n v="8"/>
    <x v="30"/>
    <m/>
    <d v="2016-08-24T00:00:00"/>
    <d v="2016-08-22T00:00:00"/>
    <n v="4"/>
    <x v="0"/>
  </r>
  <r>
    <n v="194"/>
    <s v="Jose Miguel Morales Bautista"/>
    <s v="809-857-7393"/>
    <s v="jmb1563@gmail.com"/>
    <s v="Nominas de empleados Invesiones Relo inscritos a TSS"/>
    <x v="1"/>
    <n v="15"/>
    <x v="1"/>
    <m/>
    <d v="2016-08-19T00:00:00"/>
    <s v="2016"/>
    <n v="8"/>
    <x v="30"/>
    <m/>
    <d v="2016-09-09T00:00:00"/>
    <d v="2016-08-22T00:00:00"/>
    <n v="2"/>
    <x v="0"/>
  </r>
  <r>
    <n v="195"/>
    <s v="Lety Melgen Bello"/>
    <s v="809-563-1005"/>
    <s v="letymelgen@gmail.com"/>
    <s v="Total de titulares y dependientes del contributivo"/>
    <x v="6"/>
    <n v="5"/>
    <x v="0"/>
    <m/>
    <d v="2016-08-23T00:00:00"/>
    <s v="2016"/>
    <n v="8"/>
    <x v="30"/>
    <m/>
    <d v="2016-08-30T00:00:00"/>
    <d v="2016-08-26T00:00:00"/>
    <n v="4"/>
    <x v="0"/>
  </r>
  <r>
    <n v="196"/>
    <s v="Sócrates Tavera Rosario"/>
    <s v="809-377-1156"/>
    <s v="socratestavera@hotmail.com"/>
    <s v="Cantidad de empleados que cotizan según rango salarial"/>
    <x v="1"/>
    <n v="15"/>
    <x v="0"/>
    <m/>
    <d v="2016-08-25T00:00:00"/>
    <s v="2016"/>
    <n v="8"/>
    <x v="30"/>
    <m/>
    <d v="2016-09-15T00:00:00"/>
    <d v="2016-09-07T00:00:00"/>
    <n v="1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4">
  <r>
    <s v="patriciajavier8@hotmail.com"/>
    <s v="Rol de la TSS"/>
    <x v="0"/>
    <n v="2"/>
    <s v="Procede"/>
    <m/>
    <d v="2014-02-13T00:00:00"/>
    <x v="0"/>
    <n v="2"/>
    <x v="0"/>
    <d v="2014-01-01T00:00:00"/>
    <d v="2014-02-17T00:00:00"/>
    <d v="2014-02-13T00:00:00"/>
    <n v="0"/>
    <x v="0"/>
    <s v="ANTES DE 10 DIAS"/>
  </r>
  <r>
    <s v="eliml24@hotmail.com"/>
    <s v="Areas en las Oficinas Regionales de la TSS "/>
    <x v="0"/>
    <n v="2"/>
    <s v="Procede"/>
    <m/>
    <d v="2014-02-13T00:00:00"/>
    <x v="0"/>
    <n v="2"/>
    <x v="0"/>
    <d v="2014-01-06T00:00:00"/>
    <d v="2014-02-17T00:00:00"/>
    <d v="2014-02-13T00:00:00"/>
    <n v="0"/>
    <x v="0"/>
    <s v="ANTES DE 10 DIAS"/>
  </r>
  <r>
    <s v="jcabrera@newpartners.com.do"/>
    <s v="Rango de sueldos en el Gobierno Central"/>
    <x v="1"/>
    <n v="15"/>
    <s v="Rechazada"/>
    <m/>
    <d v="2014-02-06T00:00:00"/>
    <x v="0"/>
    <n v="2"/>
    <x v="0"/>
    <d v="2014-01-21T00:00:00"/>
    <d v="2014-02-28T00:00:00"/>
    <d v="2014-02-19T00:00:00"/>
    <n v="9"/>
    <x v="0"/>
    <s v="ANTES DE 10 DIAS"/>
  </r>
  <r>
    <s v="marthamatosp@yahoo.es"/>
    <s v="Cantidad de empresas registradas en la región este"/>
    <x v="1"/>
    <n v="15"/>
    <s v="Procede"/>
    <m/>
    <d v="2014-02-19T00:00:00"/>
    <x v="0"/>
    <n v="2"/>
    <x v="0"/>
    <d v="2014-02-27T00:00:00"/>
    <d v="2014-03-13T00:00:00"/>
    <d v="2014-03-04T00:00:00"/>
    <n v="9"/>
    <x v="0"/>
    <s v="ANTES DE 10 DIAS"/>
  </r>
  <r>
    <s v="charinabtta@gmail.com"/>
    <s v="Cantidad de Pymes en RD"/>
    <x v="2"/>
    <n v="3"/>
    <s v="Referida"/>
    <m/>
    <d v="2014-03-11T00:00:00"/>
    <x v="0"/>
    <n v="3"/>
    <x v="1"/>
    <d v="2014-04-18T00:00:00"/>
    <d v="2014-03-14T00:00:00"/>
    <d v="2014-03-11T00:00:00"/>
    <n v="0"/>
    <x v="0"/>
    <s v="ANTES DE 10 DIAS"/>
  </r>
  <r>
    <s v="evelyncastillo5@hotmail.com"/>
    <s v="Cantidad de Trabajadores registrados en TSS"/>
    <x v="1"/>
    <n v="15"/>
    <s v="Procede"/>
    <m/>
    <d v="2014-02-25T00:00:00"/>
    <x v="0"/>
    <n v="2"/>
    <x v="0"/>
    <d v="2014-04-05T00:00:00"/>
    <d v="2014-03-19T00:00:00"/>
    <d v="2014-03-07T00:00:00"/>
    <n v="8"/>
    <x v="0"/>
    <s v="ANTES DE 10 DIAS"/>
  </r>
  <r>
    <s v="lucyesther95@hotmail.com"/>
    <s v="Rol de la TSS, Misión, Visión y Valores"/>
    <x v="0"/>
    <n v="2"/>
    <s v="Procede"/>
    <m/>
    <d v="2014-03-07T00:00:00"/>
    <x v="0"/>
    <n v="3"/>
    <x v="1"/>
    <d v="2014-06-19T00:00:00"/>
    <d v="2014-03-11T00:00:00"/>
    <d v="2014-03-11T00:00:00"/>
    <n v="2"/>
    <x v="0"/>
    <s v="ANTES DE 10 DIAS"/>
  </r>
  <r>
    <s v="randystiven59@gmail.Com"/>
    <s v="Rol de la TSS, Misión, Visión y Valores"/>
    <x v="0"/>
    <n v="2"/>
    <s v="Procede"/>
    <m/>
    <d v="2014-03-11T00:00:00"/>
    <x v="0"/>
    <n v="3"/>
    <x v="1"/>
    <d v="2014-09-24T00:00:00"/>
    <d v="2014-03-13T00:00:00"/>
    <d v="2014-03-11T00:00:00"/>
    <n v="0"/>
    <x v="0"/>
    <s v="ANTES DE 10 DIAS"/>
  </r>
  <r>
    <s v="dayana24acosta@gmail.com"/>
    <s v="Balance General del Régimen Contributivo"/>
    <x v="1"/>
    <n v="15"/>
    <s v="Procede"/>
    <m/>
    <d v="2014-03-20T00:00:00"/>
    <x v="0"/>
    <n v="3"/>
    <x v="1"/>
    <d v="2014-11-10T00:00:00"/>
    <d v="2014-04-10T00:00:00"/>
    <d v="2014-03-21T00:00:00"/>
    <n v="1"/>
    <x v="0"/>
    <s v="ANTES DE 10 DIAS"/>
  </r>
  <r>
    <s v="lorenza2441@hotmail.com"/>
    <s v="Cuales Instituciones Públicas estan al día en el pago de la Seguridad Social"/>
    <x v="1"/>
    <n v="15"/>
    <s v="Procede"/>
    <m/>
    <d v="2014-03-12T00:00:00"/>
    <x v="0"/>
    <n v="3"/>
    <x v="1"/>
    <d v="2014-12-25T00:00:00"/>
    <d v="2014-04-02T00:00:00"/>
    <d v="2014-03-25T00:00:00"/>
    <n v="9"/>
    <x v="0"/>
    <s v="ANTES DE 10 DIAS"/>
  </r>
  <r>
    <s v="fmejia@forbesamericas.com"/>
    <s v="Lista de las 20 empresas que mas empleados tienen"/>
    <x v="1"/>
    <n v="15"/>
    <s v="Procede"/>
    <m/>
    <d v="2014-03-26T00:00:00"/>
    <x v="0"/>
    <n v="3"/>
    <x v="1"/>
    <d v="2014-12-24T00:00:00"/>
    <d v="2014-04-16T00:00:00"/>
    <d v="2014-03-28T00:00:00"/>
    <n v="2"/>
    <x v="0"/>
    <s v="ANTES DE 10 DIAS"/>
  </r>
  <r>
    <s v="glorimassielreyesmorillo@gmail.com"/>
    <s v="Rol de la TSS"/>
    <x v="0"/>
    <n v="2"/>
    <s v="Procede"/>
    <m/>
    <d v="2014-03-26T00:00:00"/>
    <x v="0"/>
    <n v="3"/>
    <x v="1"/>
    <d v="2014-12-30T00:00:00"/>
    <d v="2014-03-28T00:00:00"/>
    <d v="2014-03-31T00:00:00"/>
    <n v="3"/>
    <x v="1"/>
    <s v="ANTES DE 10 DIAS"/>
  </r>
  <r>
    <s v="mvargas@itla.edu.do"/>
    <s v="Detalles de la devolución de fondos"/>
    <x v="0"/>
    <n v="2"/>
    <s v="Procede"/>
    <m/>
    <d v="2014-03-31T00:00:00"/>
    <x v="0"/>
    <n v="3"/>
    <x v="1"/>
    <d v="2015-01-01T00:00:00"/>
    <d v="2014-04-02T00:00:00"/>
    <d v="2014-03-31T00:00:00"/>
    <n v="0"/>
    <x v="0"/>
    <s v="ANTES DE 10 DIAS"/>
  </r>
  <r>
    <s v="capricorniotere@hotmail.com"/>
    <s v="Beneficio establecido por ley sobre personas desempleada"/>
    <x v="2"/>
    <n v="3"/>
    <s v="Referida"/>
    <m/>
    <d v="2014-04-01T00:00:00"/>
    <x v="0"/>
    <n v="4"/>
    <x v="2"/>
    <d v="2015-01-05T00:00:00"/>
    <d v="2014-04-04T00:00:00"/>
    <d v="2014-04-02T00:00:00"/>
    <n v="1"/>
    <x v="0"/>
    <s v="ANTES DE 10 DIAS"/>
  </r>
  <r>
    <s v="abel_adames20@hotmail.com"/>
    <s v="Proceso que debe seguir para actualizar una cedula en base de datos"/>
    <x v="1"/>
    <n v="15"/>
    <s v="Procede"/>
    <d v="2014-04-09T00:00:00"/>
    <d v="2014-04-16T00:00:00"/>
    <x v="0"/>
    <n v="4"/>
    <x v="2"/>
    <d v="2015-01-21T00:00:00"/>
    <d v="2014-05-08T00:00:00"/>
    <d v="2014-04-16T00:00:00"/>
    <n v="0"/>
    <x v="0"/>
    <s v="ANTES DE 10 DIAS"/>
  </r>
  <r>
    <s v="fernando.roedan@gmail.com"/>
    <s v="Copia de los Procesos jurídicos de empleadores"/>
    <x v="3"/>
    <n v="5"/>
    <s v="Rechazada"/>
    <m/>
    <d v="2014-04-08T00:00:00"/>
    <x v="0"/>
    <n v="4"/>
    <x v="2"/>
    <d v="2015-01-26T00:00:00"/>
    <d v="2014-04-15T00:00:00"/>
    <d v="2014-04-08T00:00:00"/>
    <n v="0"/>
    <x v="0"/>
    <s v="ANTES DE 10 DIAS"/>
  </r>
  <r>
    <s v="fernando.roedan@gmail.com"/>
    <s v="Modelo de Querella utilizado contra empleadores"/>
    <x v="4"/>
    <n v="5"/>
    <s v="Procede"/>
    <m/>
    <d v="2014-04-09T00:00:00"/>
    <x v="0"/>
    <n v="4"/>
    <x v="2"/>
    <d v="2015-04-02T00:00:00"/>
    <d v="2014-04-16T00:00:00"/>
    <d v="2014-04-10T00:00:00"/>
    <n v="1"/>
    <x v="0"/>
    <s v="ANTES DE 10 DIAS"/>
  </r>
  <r>
    <s v="info@conape.gob.do"/>
    <s v="Cantidad de personas mayores de 60 años que estan incluidas en Aseguradoras"/>
    <x v="1"/>
    <n v="15"/>
    <s v="Procede"/>
    <m/>
    <d v="2014-04-10T00:00:00"/>
    <x v="0"/>
    <n v="4"/>
    <x v="2"/>
    <d v="2015-04-03T00:00:00"/>
    <d v="2014-05-02T00:00:00"/>
    <d v="2014-04-14T00:00:00"/>
    <n v="2"/>
    <x v="0"/>
    <s v="ANTES DE 10 DIAS"/>
  </r>
  <r>
    <s v="No registrado"/>
    <s v="Como registrarse en TSS, cuando corresponde pagar"/>
    <x v="4"/>
    <n v="5"/>
    <s v="Procede"/>
    <m/>
    <d v="2014-04-09T00:00:00"/>
    <x v="0"/>
    <n v="4"/>
    <x v="2"/>
    <d v="2015-05-04T00:00:00"/>
    <d v="2014-04-16T00:00:00"/>
    <d v="2014-04-16T00:00:00"/>
    <n v="5"/>
    <x v="0"/>
    <s v="ANTES DE 10 DIAS"/>
  </r>
  <r>
    <s v="fernando.roedan@gmail.com"/>
    <s v="Copia de expedientes de procesos sancionadores tramitados por la TSS"/>
    <x v="3"/>
    <n v="5"/>
    <s v="Rechazada"/>
    <m/>
    <d v="2014-04-08T00:00:00"/>
    <x v="0"/>
    <n v="4"/>
    <x v="2"/>
    <d v="2015-09-24T00:00:00"/>
    <d v="2014-04-15T00:00:00"/>
    <d v="2014-04-08T00:00:00"/>
    <n v="0"/>
    <x v="0"/>
    <s v=""/>
  </r>
  <r>
    <s v="marymonsanto67@hotmail.com"/>
    <s v="Procedimiento para registrar empresa"/>
    <x v="4"/>
    <n v="5"/>
    <s v="Procede"/>
    <m/>
    <d v="2014-04-09T00:00:00"/>
    <x v="0"/>
    <n v="4"/>
    <x v="2"/>
    <d v="2015-10-09T00:00:00"/>
    <d v="2014-04-16T00:00:00"/>
    <d v="2014-04-16T00:00:00"/>
    <n v="5"/>
    <x v="0"/>
    <s v="ANTES DE 10 DIAS"/>
  </r>
  <r>
    <s v="No registrado"/>
    <s v="Como pagar facturas de TSS y consecuencias del no pago"/>
    <x v="4"/>
    <n v="5"/>
    <s v="Procede"/>
    <m/>
    <d v="2014-04-08T00:00:00"/>
    <x v="0"/>
    <n v="4"/>
    <x v="2"/>
    <d v="2015-12-24T00:00:00"/>
    <d v="2014-04-15T00:00:00"/>
    <d v="2014-04-16T00:00:00"/>
    <n v="6"/>
    <x v="1"/>
    <s v="ANTES DE 10 DIAS"/>
  </r>
  <r>
    <s v="info@conape.gob.do"/>
    <s v="Cantidad de personas mayores de 60 años que estan incluidas en Aseguradoras"/>
    <x v="1"/>
    <n v="15"/>
    <s v="Procede"/>
    <m/>
    <d v="2014-04-10T00:00:00"/>
    <x v="0"/>
    <n v="4"/>
    <x v="2"/>
    <d v="2015-12-25T00:00:00"/>
    <d v="2014-05-02T00:00:00"/>
    <d v="2014-04-14T00:00:00"/>
    <n v="2"/>
    <x v="0"/>
    <s v="ANTES DE 10 DIAS"/>
  </r>
  <r>
    <s v="jberges@bergeslaw.do"/>
    <s v="Certificación de cotización"/>
    <x v="3"/>
    <n v="5"/>
    <s v="Rechazada"/>
    <m/>
    <d v="2014-04-21T00:00:00"/>
    <x v="0"/>
    <n v="4"/>
    <x v="2"/>
    <d v="2015-12-31T00:00:00"/>
    <d v="2014-04-28T00:00:00"/>
    <d v="2014-04-23T00:00:00"/>
    <n v="2"/>
    <x v="0"/>
    <s v=""/>
  </r>
  <r>
    <s v="sorange_94@hotmail.com"/>
    <s v="Certificación de cotización"/>
    <x v="3"/>
    <n v="5"/>
    <s v="Rechazada"/>
    <m/>
    <d v="2014-04-23T00:00:00"/>
    <x v="0"/>
    <n v="4"/>
    <x v="2"/>
    <d v="2016-01-01T00:00:00"/>
    <d v="2014-04-30T00:00:00"/>
    <d v="2014-04-24T00:00:00"/>
    <n v="1"/>
    <x v="0"/>
    <s v=""/>
  </r>
  <r>
    <s v="mgkeila_esther@hotmail.com"/>
    <s v="Misión, Visión y Valores"/>
    <x v="4"/>
    <n v="5"/>
    <s v="Procede"/>
    <m/>
    <d v="2014-04-28T00:00:00"/>
    <x v="0"/>
    <n v="4"/>
    <x v="2"/>
    <d v="2016-01-04T00:00:00"/>
    <d v="2014-05-05T00:00:00"/>
    <d v="2014-04-28T00:00:00"/>
    <n v="0"/>
    <x v="0"/>
    <s v="ANTES DE 10 DIAS"/>
  </r>
  <r>
    <s v="c.batista@mashlaw.com"/>
    <s v="Certificación de desembolsos al PRISS desde 2002/2014"/>
    <x v="2"/>
    <n v="3"/>
    <s v="Referida"/>
    <m/>
    <d v="2014-05-13T00:00:00"/>
    <x v="0"/>
    <n v="5"/>
    <x v="3"/>
    <d v="2016-01-21T00:00:00"/>
    <d v="2014-05-16T00:00:00"/>
    <d v="2014-05-13T00:00:00"/>
    <n v="0"/>
    <x v="0"/>
    <s v=""/>
  </r>
  <r>
    <s v="azamora@revistasumma.com"/>
    <s v="Lista de las empresasque tienen 500 empleados directos o mas en RD"/>
    <x v="1"/>
    <n v="15"/>
    <s v="Procede"/>
    <m/>
    <d v="2014-05-19T00:00:00"/>
    <x v="0"/>
    <n v="5"/>
    <x v="3"/>
    <d v="2016-01-25T00:00:00"/>
    <d v="2014-06-09T00:00:00"/>
    <d v="2014-05-23T00:00:00"/>
    <n v="4"/>
    <x v="0"/>
    <s v="ANTES DE 10 DIAS"/>
  </r>
  <r>
    <s v="franpachecog@gmail.com"/>
    <s v="Condiciones para optar concurso Periodista"/>
    <x v="4"/>
    <n v="5"/>
    <s v="Procede"/>
    <m/>
    <d v="2014-05-27T00:00:00"/>
    <x v="0"/>
    <n v="5"/>
    <x v="3"/>
    <d v="2016-02-27T00:00:00"/>
    <d v="2014-06-03T00:00:00"/>
    <d v="2014-05-27T00:00:00"/>
    <n v="0"/>
    <x v="0"/>
    <s v="ANTES DE 10 DIAS"/>
  </r>
  <r>
    <s v="joannyureña2@gmail.com"/>
    <s v="Criterios estadisticos para calcular mora, interes y recargo"/>
    <x v="0"/>
    <n v="2"/>
    <s v="Procede"/>
    <m/>
    <d v="2014-06-09T00:00:00"/>
    <x v="0"/>
    <n v="6"/>
    <x v="4"/>
    <d v="2016-03-24T00:00:00"/>
    <d v="2014-06-11T00:00:00"/>
    <d v="2014-06-10T00:00:00"/>
    <n v="1"/>
    <x v="0"/>
    <s v="ANTES DE 10 DIAS"/>
  </r>
  <r>
    <s v="fjimeneza@dgii.gov.do"/>
    <s v="Recaudación como porcentaje del PBI de la Seguridad Social, por tipo de regimen, períodos 2005/2013."/>
    <x v="0"/>
    <n v="2"/>
    <s v="Procede"/>
    <m/>
    <d v="2014-06-23T00:00:00"/>
    <x v="0"/>
    <n v="6"/>
    <x v="4"/>
    <d v="2016-03-23T00:00:00"/>
    <d v="2014-06-25T00:00:00"/>
    <d v="2014-06-25T00:00:00"/>
    <n v="2"/>
    <x v="0"/>
    <s v="ANTES DE 10 DIAS"/>
  </r>
  <r>
    <s v="kenssy@hotmail.es"/>
    <s v="Biografia del Tesorero"/>
    <x v="4"/>
    <n v="5"/>
    <s v="Procede"/>
    <m/>
    <d v="2014-06-27T00:00:00"/>
    <x v="0"/>
    <n v="6"/>
    <x v="4"/>
    <d v="2016-03-25T00:00:00"/>
    <d v="2014-07-04T00:00:00"/>
    <d v="2014-06-27T00:00:00"/>
    <n v="0"/>
    <x v="0"/>
    <s v="ANTES DE 10 DIAS"/>
  </r>
  <r>
    <s v="zoilarova1229@hotmail.com"/>
    <s v="Normas Internacionales de Contabilidad utilizadas en TSS"/>
    <x v="4"/>
    <n v="5"/>
    <s v="Procede"/>
    <m/>
    <d v="2014-07-28T00:00:00"/>
    <x v="0"/>
    <n v="7"/>
    <x v="5"/>
    <d v="2016-05-02T00:00:00"/>
    <d v="2014-08-04T00:00:00"/>
    <d v="2014-08-01T00:00:00"/>
    <n v="4"/>
    <x v="0"/>
    <s v="ANTES DE 10 DIAS"/>
  </r>
  <r>
    <s v="niurka21@hotmail.es"/>
    <s v="Devolución dependiente Adicional"/>
    <x v="4"/>
    <n v="5"/>
    <s v="Procede"/>
    <m/>
    <d v="2014-07-28T00:00:00"/>
    <x v="0"/>
    <n v="7"/>
    <x v="5"/>
    <d v="2016-05-26T00:00:00"/>
    <d v="2014-08-04T00:00:00"/>
    <d v="2014-08-01T00:00:00"/>
    <n v="4"/>
    <x v="0"/>
    <s v="ANTES DE 10 DIAS"/>
  </r>
  <r>
    <s v="12y5vedado@gamil.com"/>
    <s v="Calculo Percapita Regimen Subsidiado"/>
    <x v="4"/>
    <n v="5"/>
    <s v="Procede"/>
    <m/>
    <d v="2014-08-13T00:00:00"/>
    <x v="0"/>
    <n v="8"/>
    <x v="6"/>
    <d v="2016-08-16T00:00:00"/>
    <d v="2014-08-20T00:00:00"/>
    <d v="2014-08-14T00:00:00"/>
    <n v="1"/>
    <x v="0"/>
    <s v="ANTES DE 10 DIAS"/>
  </r>
  <r>
    <s v="l_martinezl@hotmail.com"/>
    <s v="Listado de AFP que operan en RD"/>
    <x v="2"/>
    <n v="3"/>
    <s v="Procede"/>
    <m/>
    <d v="2014-08-14T00:00:00"/>
    <x v="0"/>
    <n v="8"/>
    <x v="6"/>
    <d v="2016-09-24T00:00:00"/>
    <d v="2014-08-19T00:00:00"/>
    <d v="2014-08-18T00:00:00"/>
    <n v="2"/>
    <x v="0"/>
    <s v="ANTES DE 10 DIAS"/>
  </r>
  <r>
    <s v="mariena13@hotmail.com"/>
    <s v="Fecha de Ingreso de la Ciudadana Julia Ramirez"/>
    <x v="3"/>
    <n v="5"/>
    <s v="Rechazada"/>
    <m/>
    <d v="2014-08-19T00:00:00"/>
    <x v="0"/>
    <n v="8"/>
    <x v="6"/>
    <d v="2016-11-06T00:00:00"/>
    <d v="2014-08-26T00:00:00"/>
    <d v="2014-08-21T00:00:00"/>
    <n v="2"/>
    <x v="0"/>
    <s v="ANTES DE 10 DIAS"/>
  </r>
  <r>
    <s v="gro21@hotmail.com"/>
    <s v="Calculos deducción salarios"/>
    <x v="0"/>
    <n v="2"/>
    <s v="Procede"/>
    <m/>
    <d v="2014-08-25T00:00:00"/>
    <x v="0"/>
    <n v="8"/>
    <x v="6"/>
    <d v="2016-12-25T00:00:00"/>
    <d v="2014-08-27T00:00:00"/>
    <d v="2014-08-25T00:00:00"/>
    <n v="0"/>
    <x v="0"/>
    <s v="ANTES DE 10 DIAS"/>
  </r>
  <r>
    <s v="manuelamoris@hotmail.com"/>
    <s v="Distribución salario por año y sexo."/>
    <x v="0"/>
    <n v="2"/>
    <s v="Procede"/>
    <m/>
    <d v="2014-08-28T00:00:00"/>
    <x v="0"/>
    <n v="8"/>
    <x v="6"/>
    <d v="2017-01-01T00:00:00"/>
    <d v="2014-09-01T00:00:00"/>
    <d v="2014-08-29T00:00:00"/>
    <n v="1"/>
    <x v="0"/>
    <s v="ANTES DE 10 DIAS"/>
  </r>
  <r>
    <s v="guelin.peralta@hotmail.com"/>
    <s v="Asalariados inscritos en el SDSS"/>
    <x v="0"/>
    <n v="2"/>
    <s v="Procede"/>
    <m/>
    <d v="2014-09-01T00:00:00"/>
    <x v="0"/>
    <n v="9"/>
    <x v="7"/>
    <d v="2017-01-09T00:00:00"/>
    <d v="2014-09-03T00:00:00"/>
    <d v="2014-09-02T00:00:00"/>
    <n v="1"/>
    <x v="0"/>
    <s v="ANTES DE 10 DIAS"/>
  </r>
  <r>
    <s v="guelin.peralta@hotmail.com"/>
    <s v="EstadisticasExtranjeros asistidos en Hospitales"/>
    <x v="2"/>
    <n v="3"/>
    <s v="Referida"/>
    <m/>
    <d v="2014-09-01T00:00:00"/>
    <x v="0"/>
    <n v="9"/>
    <x v="7"/>
    <d v="2017-01-21T00:00:00"/>
    <d v="2014-09-04T00:00:00"/>
    <d v="2014-09-02T00:00:00"/>
    <n v="1"/>
    <x v="0"/>
    <s v="ANTES DE 10 DIAS"/>
  </r>
  <r>
    <s v="manuelamoris@hotmail.com"/>
    <s v="Distribución por ingreso mensual."/>
    <x v="0"/>
    <n v="2"/>
    <s v="Procede"/>
    <m/>
    <d v="2014-09-19T00:00:00"/>
    <x v="0"/>
    <n v="9"/>
    <x v="7"/>
    <d v="2017-01-30T00:00:00"/>
    <d v="2014-09-23T00:00:00"/>
    <d v="2014-09-19T00:00:00"/>
    <n v="0"/>
    <x v="0"/>
    <s v="ANTES DE 10 DIAS"/>
  </r>
  <r>
    <s v="manuelamoris@hotmail.com"/>
    <s v="Gastos Totales de Preaviso y Cesantia pagados en el 2011"/>
    <x v="2"/>
    <n v="3"/>
    <s v="Procede"/>
    <m/>
    <d v="2014-09-22T00:00:00"/>
    <x v="0"/>
    <n v="9"/>
    <x v="7"/>
    <m/>
    <d v="2014-09-26T00:00:00"/>
    <d v="2014-09-22T00:00:00"/>
    <n v="0"/>
    <x v="0"/>
    <s v="ANTES DE 10 DIAS"/>
  </r>
  <r>
    <s v="danilocabralt@hotmail.com"/>
    <s v="Rol, funciones de la TSS"/>
    <x v="0"/>
    <n v="2"/>
    <s v="Procede"/>
    <m/>
    <d v="2014-09-30T00:00:00"/>
    <x v="0"/>
    <n v="9"/>
    <x v="7"/>
    <m/>
    <d v="2014-10-02T00:00:00"/>
    <d v="2014-10-01T00:00:00"/>
    <n v="1"/>
    <x v="0"/>
    <s v="ANTES DE 10 DIAS"/>
  </r>
  <r>
    <s v="Karoline-michelle@hotmail.com"/>
    <s v="Documentos varios, Brochur que contenga información de la TSS"/>
    <x v="4"/>
    <n v="5"/>
    <s v="Procede"/>
    <m/>
    <d v="2014-09-30T00:00:00"/>
    <x v="0"/>
    <n v="9"/>
    <x v="7"/>
    <m/>
    <d v="2014-10-07T00:00:00"/>
    <d v="2014-10-01T00:00:00"/>
    <n v="1"/>
    <x v="0"/>
    <s v="ANTES DE 10 DIAS"/>
  </r>
  <r>
    <s v="aralizapujols@gmail.com"/>
    <s v="Documentos varios, Brochur que contenga información de la TSS"/>
    <x v="4"/>
    <n v="5"/>
    <s v="Procede"/>
    <m/>
    <d v="2014-09-30T00:00:00"/>
    <x v="0"/>
    <n v="9"/>
    <x v="7"/>
    <m/>
    <d v="2014-10-07T00:00:00"/>
    <d v="2014-09-30T00:00:00"/>
    <n v="0"/>
    <x v="0"/>
    <s v="ANTES DE 10 DIAS"/>
  </r>
  <r>
    <s v="vdisla@bancoademi.com.do"/>
    <s v="Listado de empresas con registro de  trabajadores de 1 a 20"/>
    <x v="1"/>
    <n v="15"/>
    <s v="Procede"/>
    <m/>
    <d v="2014-10-03T00:00:00"/>
    <x v="0"/>
    <n v="10"/>
    <x v="8"/>
    <m/>
    <d v="2014-10-24T00:00:00"/>
    <d v="2014-10-07T00:00:00"/>
    <n v="2"/>
    <x v="0"/>
    <s v="ANTES DE 10 DIAS"/>
  </r>
  <r>
    <s v="genesis520@hotmail.es"/>
    <s v="Que es la TSS, Funciones, como afiliar trabajadores a la TSS"/>
    <x v="0"/>
    <n v="2"/>
    <s v="Procede"/>
    <m/>
    <d v="2014-10-13T00:00:00"/>
    <x v="0"/>
    <n v="10"/>
    <x v="8"/>
    <m/>
    <d v="2014-10-15T00:00:00"/>
    <m/>
    <n v="0"/>
    <x v="0"/>
    <s v="ANTES DE 10 DIAS"/>
  </r>
  <r>
    <s v="isa3197@gitmail.com"/>
    <s v="Datos sobre la TSS"/>
    <x v="0"/>
    <n v="2"/>
    <s v="Procede"/>
    <m/>
    <d v="2014-10-13T00:00:00"/>
    <x v="0"/>
    <n v="10"/>
    <x v="8"/>
    <m/>
    <d v="2014-10-15T00:00:00"/>
    <d v="2014-10-13T00:00:00"/>
    <n v="0"/>
    <x v="0"/>
    <s v="ANTES DE 10 DIAS"/>
  </r>
  <r>
    <s v="rocioclase@hotmail.com"/>
    <s v="Funciones de la TSS"/>
    <x v="0"/>
    <n v="2"/>
    <s v="Procede"/>
    <m/>
    <d v="2014-10-15T00:00:00"/>
    <x v="0"/>
    <n v="10"/>
    <x v="8"/>
    <m/>
    <d v="2014-10-17T00:00:00"/>
    <d v="2014-10-15T00:00:00"/>
    <n v="0"/>
    <x v="0"/>
    <s v="ANTES DE 10 DIAS"/>
  </r>
  <r>
    <s v="reynaldoberliza@gmail.com"/>
    <s v="Cumplimiento de la Sentencia TC0190-13"/>
    <x v="4"/>
    <n v="5"/>
    <s v="Procede"/>
    <m/>
    <d v="2014-10-14T00:00:00"/>
    <x v="0"/>
    <n v="10"/>
    <x v="8"/>
    <m/>
    <d v="2014-10-21T00:00:00"/>
    <d v="2014-10-15T00:00:00"/>
    <n v="1"/>
    <x v="0"/>
    <s v="ANTES DE 10 DIAS"/>
  </r>
  <r>
    <s v="iruiz@apap.com.do"/>
    <s v="Datos sobre el CNSS"/>
    <x v="2"/>
    <n v="3"/>
    <s v="Procede"/>
    <m/>
    <d v="2014-10-15T00:00:00"/>
    <x v="0"/>
    <n v="10"/>
    <x v="8"/>
    <m/>
    <d v="2014-10-20T00:00:00"/>
    <d v="2014-10-16T00:00:00"/>
    <n v="1"/>
    <x v="0"/>
    <s v="ANTES DE 10 DIAS"/>
  </r>
  <r>
    <s v="manuelamoris@hotmail.com"/>
    <s v="Ingresos Excentos reportados 2011"/>
    <x v="2"/>
    <n v="3"/>
    <s v="Procede"/>
    <m/>
    <d v="2014-10-13T00:00:00"/>
    <x v="0"/>
    <n v="10"/>
    <x v="8"/>
    <m/>
    <d v="2014-10-16T00:00:00"/>
    <d v="2014-10-16T00:00:00"/>
    <n v="3"/>
    <x v="0"/>
    <s v="ANTES DE 10 DIAS"/>
  </r>
  <r>
    <s v="dorpena@afppopular.com.do"/>
    <s v="Catalogo actualizado sectores economicos"/>
    <x v="1"/>
    <n v="15"/>
    <s v="Procede"/>
    <m/>
    <d v="2014-10-15T00:00:00"/>
    <x v="0"/>
    <n v="10"/>
    <x v="8"/>
    <m/>
    <d v="2014-11-05T00:00:00"/>
    <d v="2014-10-15T00:00:00"/>
    <n v="0"/>
    <x v="0"/>
    <s v="ANTES DE 10 DIAS"/>
  </r>
  <r>
    <s v="marielahenriquez27@gmail.com"/>
    <s v="Datos de la TSS"/>
    <x v="0"/>
    <n v="2"/>
    <s v="Procede"/>
    <m/>
    <d v="2014-10-15T00:00:00"/>
    <x v="0"/>
    <n v="10"/>
    <x v="8"/>
    <m/>
    <d v="2014-10-17T00:00:00"/>
    <d v="2014-10-15T00:00:00"/>
    <n v="0"/>
    <x v="0"/>
    <s v="ANTES DE 10 DIAS"/>
  </r>
  <r>
    <s v="juanagonzalez@gmail.com"/>
    <s v="Normativa y/o procedimiento devolución de Capitas dependientes adicionales"/>
    <x v="4"/>
    <n v="5"/>
    <s v="Procede"/>
    <m/>
    <d v="2014-10-20T00:00:00"/>
    <x v="0"/>
    <n v="10"/>
    <x v="8"/>
    <m/>
    <d v="2014-10-27T00:00:00"/>
    <d v="2014-10-23T00:00:00"/>
    <n v="3"/>
    <x v="0"/>
    <s v="ANTES DE 10 DIAS"/>
  </r>
  <r>
    <s v="manuelamoris@hotmail.com"/>
    <s v="Ingresos Excentos reportados 2011"/>
    <x v="2"/>
    <n v="3"/>
    <s v="Procede"/>
    <m/>
    <d v="2014-10-20T00:00:00"/>
    <x v="0"/>
    <n v="10"/>
    <x v="8"/>
    <m/>
    <d v="2014-10-23T00:00:00"/>
    <d v="2014-10-23T00:00:00"/>
    <n v="3"/>
    <x v="0"/>
    <s v="ANTES DE 10 DIAS"/>
  </r>
  <r>
    <s v="belkis2404@gmail.com"/>
    <s v="Procedimientos de registro de empresas"/>
    <x v="0"/>
    <n v="2"/>
    <s v="Procede"/>
    <m/>
    <d v="2014-10-21T00:00:00"/>
    <x v="0"/>
    <n v="10"/>
    <x v="8"/>
    <m/>
    <d v="2014-10-23T00:00:00"/>
    <d v="2014-10-21T00:00:00"/>
    <n v="0"/>
    <x v="0"/>
    <s v="ANTES DE 10 DIAS"/>
  </r>
  <r>
    <s v="estebansuero@gmail.com"/>
    <s v="Procedimientos de registro de empresas"/>
    <x v="0"/>
    <n v="2"/>
    <s v="Procede"/>
    <m/>
    <d v="2014-10-24T00:00:00"/>
    <x v="0"/>
    <n v="10"/>
    <x v="8"/>
    <m/>
    <d v="2014-10-28T00:00:00"/>
    <d v="2014-10-27T00:00:00"/>
    <n v="1"/>
    <x v="0"/>
    <s v="ANTES DE 10 DIAS"/>
  </r>
  <r>
    <s v="ferabad19@hotmail.com"/>
    <s v="Datos de terceros sobre incripción laboral"/>
    <x v="3"/>
    <n v="5"/>
    <s v="Rechazada"/>
    <m/>
    <d v="2014-10-27T00:00:00"/>
    <x v="0"/>
    <n v="10"/>
    <x v="8"/>
    <m/>
    <d v="2014-11-03T00:00:00"/>
    <d v="2014-10-31T00:00:00"/>
    <n v="4"/>
    <x v="0"/>
    <s v=""/>
  </r>
  <r>
    <s v="ariannyasiris@hotmail.com"/>
    <s v="Datos estadísticos de la Seguridad Social"/>
    <x v="0"/>
    <n v="2"/>
    <s v="Procede"/>
    <m/>
    <d v="2014-11-04T00:00:00"/>
    <x v="0"/>
    <n v="11"/>
    <x v="9"/>
    <m/>
    <d v="2014-11-06T00:00:00"/>
    <d v="2014-11-04T00:00:00"/>
    <n v="0"/>
    <x v="0"/>
    <s v="ANTES DE 10 DIAS"/>
  </r>
  <r>
    <s v="damartinez@hotmail.com"/>
    <s v="Estadisticas, empresas privadas, Instituciones públicas y rangos de salarios"/>
    <x v="2"/>
    <n v="3"/>
    <s v="Procede"/>
    <m/>
    <d v="2014-11-11T00:00:00"/>
    <x v="0"/>
    <n v="11"/>
    <x v="9"/>
    <m/>
    <d v="2014-11-14T00:00:00"/>
    <d v="2014-11-12T00:00:00"/>
    <n v="1"/>
    <x v="0"/>
    <s v="ANTES DE 10 DIAS"/>
  </r>
  <r>
    <s v="marcos231973@hotmail.com"/>
    <s v="Resolución acerca de descuento del 10% Pensionados por discapacidad"/>
    <x v="2"/>
    <n v="3"/>
    <s v="Procede"/>
    <m/>
    <d v="2014-11-07T00:00:00"/>
    <x v="0"/>
    <n v="11"/>
    <x v="9"/>
    <m/>
    <d v="2014-11-13T00:00:00"/>
    <d v="2014-11-12T00:00:00"/>
    <n v="3"/>
    <x v="0"/>
    <s v="ANTES DE 10 DIAS"/>
  </r>
  <r>
    <s v="msielinabaez@gmail.com"/>
    <s v="Información sobre el rol de la TSS"/>
    <x v="0"/>
    <n v="2"/>
    <s v="Procede"/>
    <m/>
    <d v="2014-11-13T00:00:00"/>
    <x v="0"/>
    <n v="11"/>
    <x v="9"/>
    <m/>
    <d v="2014-11-17T00:00:00"/>
    <d v="2014-11-14T00:00:00"/>
    <n v="1"/>
    <x v="0"/>
    <s v="ANTES DE 10 DIAS"/>
  </r>
  <r>
    <s v="inversor01@gmail.com"/>
    <s v="Cantidad de empleados promedio de salarios de los laboratorios de medicamentos"/>
    <x v="3"/>
    <n v="5"/>
    <s v="Rechazada"/>
    <m/>
    <d v="2014-11-14T00:00:00"/>
    <x v="0"/>
    <n v="11"/>
    <x v="9"/>
    <m/>
    <d v="2014-11-21T00:00:00"/>
    <d v="2014-11-19T00:00:00"/>
    <n v="3"/>
    <x v="0"/>
    <s v="ANTES DE 10 DIAS"/>
  </r>
  <r>
    <s v="damartinez@hotmail.com"/>
    <s v="Rangos de salarios de las Instituciones Públicas y empresas Privadas"/>
    <x v="1"/>
    <n v="15"/>
    <s v="Procede"/>
    <m/>
    <d v="2014-11-20T00:00:00"/>
    <x v="0"/>
    <n v="11"/>
    <x v="9"/>
    <m/>
    <d v="2014-12-11T00:00:00"/>
    <d v="2014-11-20T00:00:00"/>
    <n v="0"/>
    <x v="0"/>
    <s v="ANTES DE 10 DIAS"/>
  </r>
  <r>
    <s v="damartinez@hotmail.com"/>
    <s v="Monto total de sueldos reportados del sector públicos y privado"/>
    <x v="2"/>
    <n v="3"/>
    <s v="Procede"/>
    <m/>
    <d v="2014-11-27T00:00:00"/>
    <x v="0"/>
    <n v="11"/>
    <x v="9"/>
    <m/>
    <d v="2014-12-02T00:00:00"/>
    <d v="2014-12-02T00:00:00"/>
    <n v="3"/>
    <x v="0"/>
    <s v="ANTES DE 10 DIAS"/>
  </r>
  <r>
    <s v="mpeguero@hotmail.com"/>
    <s v="Aportes sector Turismo, Zonas Francas Etc"/>
    <x v="1"/>
    <s v=""/>
    <s v="Procede"/>
    <m/>
    <d v="2015-01-02T00:00:00"/>
    <x v="1"/>
    <n v="1"/>
    <x v="10"/>
    <m/>
    <s v=""/>
    <d v="2015-01-09T00:00:00"/>
    <n v="5"/>
    <x v="0"/>
    <s v="ANTES DE 10 DIAS"/>
  </r>
  <r>
    <s v="Erwinmendez0911@hotmail.com"/>
    <s v="Costo de licenciamiento de Software anualmente, (paquetes de oficina y demas sistemas)"/>
    <x v="4"/>
    <n v="5"/>
    <s v="Procede"/>
    <m/>
    <d v="2015-01-14T00:00:00"/>
    <x v="1"/>
    <n v="1"/>
    <x v="10"/>
    <m/>
    <d v="2015-01-22T00:00:00"/>
    <d v="2015-01-20T00:00:00"/>
    <n v="4"/>
    <x v="0"/>
    <s v="ANTES DE 10 DIAS"/>
  </r>
  <r>
    <m/>
    <m/>
    <x v="5"/>
    <m/>
    <m/>
    <m/>
    <m/>
    <x v="2"/>
    <s v=""/>
    <x v="11"/>
    <m/>
    <s v=""/>
    <m/>
    <n v="0"/>
    <x v="0"/>
    <s v="ANTES DE 10 DIAS"/>
  </r>
  <r>
    <s v="administradora00@hotmail.com"/>
    <s v="Empresas registradas en TSS de bahoruco, Barahona, Independencia"/>
    <x v="3"/>
    <n v="5"/>
    <s v="Rechazada"/>
    <m/>
    <d v="2015-01-09T00:00:00"/>
    <x v="1"/>
    <n v="1"/>
    <x v="10"/>
    <m/>
    <d v="2015-01-16T00:00:00"/>
    <d v="2015-01-13T00:00:00"/>
    <n v="2"/>
    <x v="0"/>
    <s v="ANTES DE 10 DIAS"/>
  </r>
  <r>
    <s v="paulino_alejandro@hotmail.com"/>
    <s v="Cantidad de empleados registrados en la TSS por la Junta Municipal La Entrada"/>
    <x v="1"/>
    <n v="15"/>
    <s v="Procede"/>
    <m/>
    <d v="2015-01-15T00:00:00"/>
    <x v="1"/>
    <n v="1"/>
    <x v="10"/>
    <m/>
    <d v="2015-02-09T00:00:00"/>
    <d v="2015-01-27T00:00:00"/>
    <n v="8"/>
    <x v="0"/>
    <s v="ANTES DE 10 DIAS"/>
  </r>
  <r>
    <s v="mrojas@sotolaw.com"/>
    <s v="Certificación que haga constar nombre de empresa o entidad que esté cotizando a favor de Fernando Salcedo"/>
    <x v="3"/>
    <n v="5"/>
    <s v="Rechazada"/>
    <m/>
    <d v="2015-01-23T00:00:00"/>
    <x v="1"/>
    <n v="1"/>
    <x v="10"/>
    <m/>
    <d v="2015-02-02T00:00:00"/>
    <d v="2015-01-28T00:00:00"/>
    <n v="3"/>
    <x v="0"/>
    <s v="ANTES DE 10 DIAS"/>
  </r>
  <r>
    <s v="paulino_alejandro@hotmail.com"/>
    <s v="Monto cotizado por la Junta Municipal la Entrada desde el 2011"/>
    <x v="1"/>
    <n v="15"/>
    <s v="Procede"/>
    <m/>
    <d v="2015-02-03T00:00:00"/>
    <x v="1"/>
    <n v="2"/>
    <x v="12"/>
    <m/>
    <d v="2015-02-24T00:00:00"/>
    <d v="2015-02-11T00:00:00"/>
    <n v="6"/>
    <x v="0"/>
    <s v="ANTES DE 10 DIAS"/>
  </r>
  <r>
    <s v="paulino_alejandro@hotmail.com"/>
    <s v="Nomina de la Junta Municipal la Entrada"/>
    <x v="2"/>
    <n v="3"/>
    <s v="Referida"/>
    <m/>
    <d v="2015-02-03T00:00:00"/>
    <x v="1"/>
    <n v="2"/>
    <x v="12"/>
    <m/>
    <d v="2015-02-06T00:00:00"/>
    <d v="2015-02-06T00:00:00"/>
    <n v="3"/>
    <x v="0"/>
    <s v="ANTES DE 10 DIAS"/>
  </r>
  <r>
    <s v="Estanislao_jr@hotmail.com"/>
    <s v="Normas inplementadas en la Institución, Certificación, Organigrama, Competitividad"/>
    <x v="4"/>
    <n v="5"/>
    <s v="Procede"/>
    <m/>
    <d v="2015-02-10T00:00:00"/>
    <x v="1"/>
    <n v="2"/>
    <x v="12"/>
    <m/>
    <d v="2015-02-17T00:00:00"/>
    <d v="2015-02-13T00:00:00"/>
    <n v="3"/>
    <x v="0"/>
    <s v="ANTES DE 10 DIAS"/>
  </r>
  <r>
    <s v="elrompeto2010@hotmail.com"/>
    <s v="Requisitos para ingresar a la TSS, Rol de la TSS"/>
    <x v="4"/>
    <n v="5"/>
    <s v="Procede"/>
    <m/>
    <d v="2015-02-16T00:00:00"/>
    <x v="1"/>
    <n v="2"/>
    <x v="12"/>
    <m/>
    <d v="2015-02-23T00:00:00"/>
    <d v="2015-02-19T00:00:00"/>
    <n v="3"/>
    <x v="0"/>
    <s v="ANTES DE 10 DIAS"/>
  </r>
  <r>
    <s v="eugenia.brache@squirepb.com"/>
    <s v="Sentencia caso embajada Estados Unidos"/>
    <x v="4"/>
    <n v="5"/>
    <s v="Procede"/>
    <m/>
    <d v="2015-03-09T00:00:00"/>
    <x v="1"/>
    <n v="3"/>
    <x v="13"/>
    <m/>
    <d v="2015-03-16T00:00:00"/>
    <d v="2015-03-13T00:00:00"/>
    <n v="4"/>
    <x v="0"/>
    <s v="ANTES DE 10 DIAS"/>
  </r>
  <r>
    <s v="felixeduardo17@yahoo.com"/>
    <s v="Sistema de Calidad TSS"/>
    <x v="4"/>
    <n v="5"/>
    <s v="Procede"/>
    <m/>
    <d v="2015-03-12T00:00:00"/>
    <x v="1"/>
    <n v="3"/>
    <x v="13"/>
    <m/>
    <d v="2015-03-19T00:00:00"/>
    <d v="2015-03-16T00:00:00"/>
    <n v="2"/>
    <x v="0"/>
    <s v="ANTES DE 10 DIAS"/>
  </r>
  <r>
    <s v="Milagroscruz30@hotmail.com"/>
    <s v="Rol de la TSS, registros de empresas etc."/>
    <x v="4"/>
    <n v="5"/>
    <s v="Procede"/>
    <m/>
    <d v="2015-03-13T00:00:00"/>
    <x v="1"/>
    <n v="3"/>
    <x v="13"/>
    <m/>
    <d v="2015-03-20T00:00:00"/>
    <d v="2015-03-18T00:00:00"/>
    <n v="3"/>
    <x v="0"/>
    <s v="ANTES DE 10 DIAS"/>
  </r>
  <r>
    <s v="glenyabreu@yahoo.com"/>
    <s v="Rol de la TSS, registros de empresas etc."/>
    <x v="4"/>
    <n v="5"/>
    <s v="Procede"/>
    <m/>
    <d v="2015-03-13T00:00:00"/>
    <x v="1"/>
    <n v="3"/>
    <x v="13"/>
    <m/>
    <d v="2015-03-20T00:00:00"/>
    <d v="2015-03-18T00:00:00"/>
    <n v="3"/>
    <x v="0"/>
    <s v="ANTES DE 10 DIAS"/>
  </r>
  <r>
    <s v="N/A"/>
    <s v="Rol de la TSS, registros de empresas."/>
    <x v="0"/>
    <n v="2"/>
    <s v="Procede"/>
    <m/>
    <d v="2015-03-27T00:00:00"/>
    <x v="1"/>
    <n v="3"/>
    <x v="13"/>
    <m/>
    <d v="2015-03-31T00:00:00"/>
    <d v="2015-03-27T00:00:00"/>
    <n v="0"/>
    <x v="0"/>
    <s v="ANTES DE 10 DIAS"/>
  </r>
  <r>
    <s v="scarcastillo22@gmail.com"/>
    <s v="Rol de la TSS, registros de empresas"/>
    <x v="0"/>
    <n v="2"/>
    <s v="Procede"/>
    <m/>
    <d v="2015-03-31T00:00:00"/>
    <x v="1"/>
    <n v="3"/>
    <x v="13"/>
    <m/>
    <d v="2015-04-06T00:00:00"/>
    <d v="2015-04-06T00:00:00"/>
    <n v="2"/>
    <x v="0"/>
    <s v="ANTES DE 10 DIAS"/>
  </r>
  <r>
    <s v="el_bebe1109@hotmail.com"/>
    <s v="Rol de la TSS, registros de empresas."/>
    <x v="0"/>
    <n v="2"/>
    <s v="Procede"/>
    <m/>
    <d v="2015-04-07T00:00:00"/>
    <x v="1"/>
    <n v="4"/>
    <x v="14"/>
    <m/>
    <d v="2015-04-09T00:00:00"/>
    <d v="2015-04-08T00:00:00"/>
    <n v="1"/>
    <x v="0"/>
    <s v="ANTES DE 10 DIAS"/>
  </r>
  <r>
    <s v="forpena@afppopular.com.do"/>
    <s v="Confirmar las modificaciones al listado de sectores economicos"/>
    <x v="4"/>
    <n v="5"/>
    <s v="Procede"/>
    <m/>
    <d v="2015-04-07T00:00:00"/>
    <x v="1"/>
    <n v="4"/>
    <x v="14"/>
    <m/>
    <d v="2015-04-14T00:00:00"/>
    <d v="2015-04-08T00:00:00"/>
    <n v="1"/>
    <x v="0"/>
    <s v="ANTES DE 10 DIAS"/>
  </r>
  <r>
    <m/>
    <s v="Registro de empresas y formularios del proceso"/>
    <x v="0"/>
    <n v="2"/>
    <s v="Procede"/>
    <m/>
    <d v="2015-04-10T00:00:00"/>
    <x v="1"/>
    <n v="4"/>
    <x v="14"/>
    <m/>
    <d v="2015-04-14T00:00:00"/>
    <d v="2015-04-14T00:00:00"/>
    <n v="2"/>
    <x v="0"/>
    <s v="ANTES DE 10 DIAS"/>
  </r>
  <r>
    <s v="thaliag.cabral@gmail.com"/>
    <s v="Funciones de la TSS, registro de empresas, nombre de la maxíma autoridad"/>
    <x v="0"/>
    <n v="2"/>
    <s v="Procede"/>
    <m/>
    <d v="2015-04-13T00:00:00"/>
    <x v="1"/>
    <n v="4"/>
    <x v="14"/>
    <m/>
    <d v="2015-04-15T00:00:00"/>
    <d v="2015-04-15T00:00:00"/>
    <n v="2"/>
    <x v="0"/>
    <s v="ANTES DE 10 DIAS"/>
  </r>
  <r>
    <s v="deysibetania97@hotmail.com"/>
    <s v="Porcentaje pagado a la TSS,Registro de empresa y documentos requeridos"/>
    <x v="0"/>
    <n v="2"/>
    <s v="Procede"/>
    <m/>
    <d v="2015-04-13T00:00:00"/>
    <x v="1"/>
    <n v="4"/>
    <x v="14"/>
    <m/>
    <d v="2015-04-15T00:00:00"/>
    <d v="2015-04-14T00:00:00"/>
    <n v="1"/>
    <x v="0"/>
    <s v="ANTES DE 10 DIAS"/>
  </r>
  <r>
    <s v="mariasuazo09@hotmail.com"/>
    <s v="Como se forma la TSS"/>
    <x v="0"/>
    <n v="2"/>
    <s v="Procede"/>
    <m/>
    <d v="2015-04-15T00:00:00"/>
    <x v="1"/>
    <n v="4"/>
    <x v="14"/>
    <m/>
    <d v="2015-04-17T00:00:00"/>
    <d v="2015-04-15T00:00:00"/>
    <n v="0"/>
    <x v="0"/>
    <s v="ANTES DE 10 DIAS"/>
  </r>
  <r>
    <s v="carmen_dlacru@hotmail.com"/>
    <s v="Pasos y requisitos para incluir la nomina en TSS"/>
    <x v="0"/>
    <n v="3"/>
    <s v="Procede"/>
    <m/>
    <d v="2015-04-22T00:00:00"/>
    <x v="1"/>
    <n v="4"/>
    <x v="14"/>
    <m/>
    <d v="2015-04-27T00:00:00"/>
    <m/>
    <n v="0"/>
    <x v="0"/>
    <s v="ANTES DE 10 DIAS"/>
  </r>
  <r>
    <s v="agenao1990@hotmail.com"/>
    <s v="TSS (Descuentos, registro de empresas, porcentaje)"/>
    <x v="0"/>
    <n v="3"/>
    <s v="Procede"/>
    <m/>
    <d v="2015-04-23T00:00:00"/>
    <x v="1"/>
    <n v="4"/>
    <x v="14"/>
    <m/>
    <d v="2015-04-28T00:00:00"/>
    <d v="2015-04-24T00:00:00"/>
    <n v="1"/>
    <x v="0"/>
    <s v="ANTES DE 10 DIAS"/>
  </r>
  <r>
    <s v="dorpena@afppopular.com.do"/>
    <s v="Formula utilizada para calcular mora"/>
    <x v="6"/>
    <n v="5"/>
    <s v="Procede"/>
    <m/>
    <d v="2015-04-23T00:00:00"/>
    <x v="1"/>
    <n v="4"/>
    <x v="14"/>
    <m/>
    <d v="2015-04-30T00:00:00"/>
    <d v="2015-04-28T00:00:00"/>
    <n v="3"/>
    <x v="0"/>
    <s v="ANTES DE 10 DIAS"/>
  </r>
  <r>
    <s v="franchesca_0730@hotmail.com"/>
    <s v="Impuestos, Porcentajes de la TSS"/>
    <x v="0"/>
    <n v="3"/>
    <s v="Procede"/>
    <m/>
    <d v="2015-04-24T00:00:00"/>
    <x v="1"/>
    <n v="4"/>
    <x v="14"/>
    <m/>
    <d v="2015-04-29T00:00:00"/>
    <d v="2015-04-27T00:00:00"/>
    <n v="1"/>
    <x v="0"/>
    <s v="ANTES DE 10 DIAS"/>
  </r>
  <r>
    <s v="alme27@hotmail.es"/>
    <s v="Proceso registro de empresas"/>
    <x v="0"/>
    <n v="3"/>
    <s v="Procede"/>
    <m/>
    <d v="2015-04-24T00:00:00"/>
    <x v="1"/>
    <n v="4"/>
    <x v="14"/>
    <m/>
    <d v="2015-04-29T00:00:00"/>
    <d v="2015-04-24T00:00:00"/>
    <n v="0"/>
    <x v="0"/>
    <s v="ANTES DE 10 DIAS"/>
  </r>
  <r>
    <s v="rramirez@dgii.gov.do"/>
    <s v="Recaudaciones de la TSS 2013 y 2014"/>
    <x v="0"/>
    <n v="3"/>
    <s v="Procede"/>
    <m/>
    <d v="2015-04-30T00:00:00"/>
    <x v="1"/>
    <n v="4"/>
    <x v="14"/>
    <m/>
    <d v="2015-05-06T00:00:00"/>
    <d v="2015-05-06T00:00:00"/>
    <n v="4"/>
    <x v="1"/>
    <s v="ANTES DE 10 DIAS"/>
  </r>
  <r>
    <s v="maira.concepcion25@gamil.com"/>
    <s v="Presupuesto del año 2010 al 2014"/>
    <x v="6"/>
    <n v="5"/>
    <s v="Procede"/>
    <m/>
    <d v="2015-04-30T00:00:00"/>
    <x v="1"/>
    <n v="4"/>
    <x v="14"/>
    <m/>
    <d v="2015-05-08T00:00:00"/>
    <d v="2015-05-07T00:00:00"/>
    <n v="5"/>
    <x v="0"/>
    <s v="ANTES DE 10 DIAS"/>
  </r>
  <r>
    <s v="yeseniarosario17@hotmail.com"/>
    <s v="Tasa de TSS desde 2010 a la fechas"/>
    <x v="5"/>
    <s v=""/>
    <m/>
    <d v="2015-05-01T00:00:00"/>
    <m/>
    <x v="2"/>
    <s v=""/>
    <x v="11"/>
    <m/>
    <s v=""/>
    <m/>
    <n v="0"/>
    <x v="0"/>
    <s v="ANTES DE 10 DIAS"/>
  </r>
  <r>
    <s v="rmonagas@gmail.com"/>
    <s v="Politicas de fiscalización"/>
    <x v="6"/>
    <n v="5"/>
    <s v="Procede"/>
    <m/>
    <d v="2015-05-05T00:00:00"/>
    <x v="1"/>
    <n v="5"/>
    <x v="15"/>
    <m/>
    <d v="2015-05-12T00:00:00"/>
    <d v="2015-05-11T00:00:00"/>
    <n v="4"/>
    <x v="0"/>
    <s v="ANTES DE 10 DIAS"/>
  </r>
  <r>
    <s v="kilsicapellan@gmail.com"/>
    <s v="Proceso de registro de empresas"/>
    <x v="0"/>
    <n v="3"/>
    <s v="Procede"/>
    <m/>
    <d v="2015-05-12T00:00:00"/>
    <x v="1"/>
    <n v="5"/>
    <x v="15"/>
    <m/>
    <d v="2015-05-15T00:00:00"/>
    <d v="2015-05-12T00:00:00"/>
    <n v="0"/>
    <x v="0"/>
    <s v="ANTES DE 10 DIAS"/>
  </r>
  <r>
    <s v="david.family.07@gmail.com"/>
    <s v="Documentación y proceso de registro"/>
    <x v="0"/>
    <n v="3"/>
    <s v="Procede"/>
    <m/>
    <d v="2015-05-18T00:00:00"/>
    <x v="1"/>
    <n v="5"/>
    <x v="15"/>
    <m/>
    <d v="2015-05-21T00:00:00"/>
    <d v="2015-05-18T00:00:00"/>
    <n v="0"/>
    <x v="0"/>
    <s v="ANTES DE 10 DIAS"/>
  </r>
  <r>
    <s v="paulino_alejandro@hotmail.com"/>
    <s v="Auditoria practica por la Contraloría del CNSS a la TSS enero 18 de 2005 al 30 de junio 2006"/>
    <x v="2"/>
    <n v="3"/>
    <s v="Referida"/>
    <m/>
    <d v="2015-05-14T00:00:00"/>
    <x v="1"/>
    <n v="5"/>
    <x v="15"/>
    <m/>
    <d v="2015-05-19T00:00:00"/>
    <d v="2015-05-19T00:00:00"/>
    <n v="3"/>
    <x v="0"/>
    <s v="ANTES DE 10 DIAS"/>
  </r>
  <r>
    <s v="edelgado@el dinero.com.do"/>
    <s v="Informe estadistico al 31 de diciembre 2009 y al 31 de diciembre 2011"/>
    <x v="6"/>
    <n v="5"/>
    <s v="Procede"/>
    <m/>
    <d v="2015-05-20T00:00:00"/>
    <x v="1"/>
    <n v="5"/>
    <x v="15"/>
    <m/>
    <d v="2015-05-27T00:00:00"/>
    <d v="2015-05-27T00:00:00"/>
    <n v="5"/>
    <x v="0"/>
    <s v="ANTES DE 10 DIAS"/>
  </r>
  <r>
    <s v="palcantara@cdc.gob.do"/>
    <s v="Cantidad de empresasregistradas en TSS"/>
    <x v="0"/>
    <n v="3"/>
    <s v="Procede"/>
    <m/>
    <d v="2015-05-22T00:00:00"/>
    <x v="1"/>
    <n v="5"/>
    <x v="15"/>
    <m/>
    <d v="2015-05-27T00:00:00"/>
    <d v="2015-05-26T00:00:00"/>
    <n v="2"/>
    <x v="0"/>
    <s v="ANTES DE 10 DIAS"/>
  </r>
  <r>
    <s v="obepr@hotmail.com"/>
    <s v="Cantidad de empresas registradas en TSS"/>
    <x v="0"/>
    <n v="3"/>
    <s v="Procede"/>
    <m/>
    <d v="2015-05-22T00:00:00"/>
    <x v="1"/>
    <n v="5"/>
    <x v="15"/>
    <m/>
    <d v="2015-05-27T00:00:00"/>
    <d v="2015-05-26T00:00:00"/>
    <n v="2"/>
    <x v="0"/>
    <s v="ANTES DE 10 DIAS"/>
  </r>
  <r>
    <s v="nalmonte@thinkbig.com.do"/>
    <s v="Estadisticas población económica por sexo relacionadas al sector lacteo"/>
    <x v="2"/>
    <n v="3"/>
    <s v="Procede"/>
    <m/>
    <d v="2015-06-08T00:00:00"/>
    <x v="1"/>
    <n v="6"/>
    <x v="16"/>
    <m/>
    <d v="2015-06-11T00:00:00"/>
    <d v="2015-06-09T00:00:00"/>
    <n v="1"/>
    <x v="0"/>
    <s v="ANTES DE 10 DIAS"/>
  </r>
  <r>
    <s v="dra.rijo.0915@hotmail.es"/>
    <s v="Procedimiento para registrar empresa"/>
    <x v="0"/>
    <n v="3"/>
    <s v="Procede"/>
    <m/>
    <d v="2015-06-10T00:00:00"/>
    <x v="1"/>
    <n v="6"/>
    <x v="16"/>
    <m/>
    <d v="2015-06-15T00:00:00"/>
    <d v="2015-06-10T00:00:00"/>
    <n v="0"/>
    <x v="0"/>
    <s v="ANTES DE 10 DIAS"/>
  </r>
  <r>
    <s v="ysantelises@diariolibre.com"/>
    <s v="Auditoria a empleadores ficticios"/>
    <x v="6"/>
    <n v="5"/>
    <s v="Procede"/>
    <m/>
    <d v="2015-06-09T00:00:00"/>
    <x v="1"/>
    <n v="6"/>
    <x v="16"/>
    <m/>
    <d v="2015-06-16T00:00:00"/>
    <d v="2015-06-10T00:00:00"/>
    <n v="1"/>
    <x v="0"/>
    <s v="ANTES DE 10 DIAS"/>
  </r>
  <r>
    <s v="jpierre@hacienda.gov.do"/>
    <s v="Edad de los afiliados según sexo"/>
    <x v="6"/>
    <n v="5"/>
    <s v="Procede"/>
    <m/>
    <d v="2015-06-15T00:00:00"/>
    <x v="1"/>
    <n v="6"/>
    <x v="16"/>
    <m/>
    <d v="2015-06-22T00:00:00"/>
    <d v="2015-06-16T00:00:00"/>
    <n v="1"/>
    <x v="0"/>
    <s v="ANTES DE 10 DIAS"/>
  </r>
  <r>
    <s v="jpierre@hacienda.gov.do"/>
    <s v="Pago a las ARS por año"/>
    <x v="0"/>
    <n v="3"/>
    <s v="Procede"/>
    <m/>
    <d v="2015-06-15T00:00:00"/>
    <x v="1"/>
    <n v="6"/>
    <x v="16"/>
    <m/>
    <d v="2015-06-18T00:00:00"/>
    <d v="2015-06-17T00:00:00"/>
    <n v="2"/>
    <x v="0"/>
    <s v="ANTES DE 10 DIAS"/>
  </r>
  <r>
    <s v="dra.rijo.0915@hotmail.es"/>
    <s v="Empresas a las cuales se le han impuesto sanciones"/>
    <x v="6"/>
    <n v="5"/>
    <s v="Procede"/>
    <m/>
    <d v="2015-06-15T00:00:00"/>
    <x v="1"/>
    <n v="6"/>
    <x v="16"/>
    <m/>
    <d v="2015-06-22T00:00:00"/>
    <d v="2015-06-17T00:00:00"/>
    <n v="2"/>
    <x v="0"/>
    <s v="ANTES DE 10 DIAS"/>
  </r>
  <r>
    <s v="priscila.luna@melia.com"/>
    <s v="Sanciones a las empresas que registran empleados con salarios por debajo"/>
    <x v="6"/>
    <n v="5"/>
    <s v="Procede"/>
    <m/>
    <d v="2015-06-18T00:00:00"/>
    <x v="1"/>
    <n v="6"/>
    <x v="16"/>
    <m/>
    <d v="2015-06-25T00:00:00"/>
    <d v="2015-06-19T00:00:00"/>
    <n v="1"/>
    <x v="0"/>
    <s v="ANTES DE 10 DIAS"/>
  </r>
  <r>
    <s v="francisjavierluciano@hotmail.com"/>
    <s v="Funciones de la TSS"/>
    <x v="6"/>
    <n v="5"/>
    <s v="Procede"/>
    <m/>
    <d v="2015-06-19T00:00:00"/>
    <x v="1"/>
    <n v="6"/>
    <x v="16"/>
    <m/>
    <d v="2015-06-26T00:00:00"/>
    <d v="2015-06-23T00:00:00"/>
    <n v="2"/>
    <x v="0"/>
    <s v="ANTES DE 10 DIAS"/>
  </r>
  <r>
    <s v="almeidaparedes@codetel.net.do"/>
    <s v="Salario cotizable para la TSS"/>
    <x v="6"/>
    <n v="5"/>
    <s v="Procede"/>
    <m/>
    <d v="2015-06-30T00:00:00"/>
    <x v="1"/>
    <n v="6"/>
    <x v="16"/>
    <m/>
    <d v="2015-07-07T00:00:00"/>
    <d v="2015-07-01T00:00:00"/>
    <n v="1"/>
    <x v="0"/>
    <s v="ANTES DE 10 DIAS"/>
  </r>
  <r>
    <s v="peralta250@gmail.com"/>
    <s v="Cantidad de empresasavicolas que aportan al sistema de Segridad Social"/>
    <x v="6"/>
    <n v="5"/>
    <s v="Procede"/>
    <m/>
    <d v="2015-07-02T00:00:00"/>
    <x v="1"/>
    <n v="7"/>
    <x v="17"/>
    <m/>
    <d v="2015-07-09T00:00:00"/>
    <d v="2015-07-07T00:00:00"/>
    <n v="3"/>
    <x v="0"/>
    <s v="ANTES DE 10 DIAS"/>
  </r>
  <r>
    <s v="yajairalara15@gmail.com"/>
    <s v="Función TSS, Aportes de empleador y trabajador"/>
    <x v="0"/>
    <n v="3"/>
    <s v="Procede"/>
    <m/>
    <d v="2015-07-31T00:00:00"/>
    <x v="1"/>
    <n v="7"/>
    <x v="17"/>
    <m/>
    <d v="2015-08-05T00:00:00"/>
    <d v="2015-08-05T00:00:00"/>
    <n v="3"/>
    <x v="0"/>
    <s v="ANTES DE 10 DIAS"/>
  </r>
  <r>
    <s v="jmieses@gmail.com"/>
    <s v="Cantidad de trabajadores por rango salarial"/>
    <x v="1"/>
    <n v="15"/>
    <s v="Procede"/>
    <m/>
    <d v="2015-08-12T00:00:00"/>
    <x v="1"/>
    <n v="8"/>
    <x v="18"/>
    <m/>
    <d v="2015-09-02T00:00:00"/>
    <m/>
    <n v="0"/>
    <x v="0"/>
    <s v="ANTES DE 10 DIAS"/>
  </r>
  <r>
    <s v="yosmery.abreu@sespas.gov.do"/>
    <s v="Nomina de la TSS"/>
    <x v="0"/>
    <n v="3"/>
    <s v="Procede"/>
    <m/>
    <d v="2015-08-13T00:00:00"/>
    <x v="1"/>
    <n v="8"/>
    <x v="18"/>
    <m/>
    <d v="2015-08-18T00:00:00"/>
    <d v="2015-08-14T00:00:00"/>
    <n v="1"/>
    <x v="0"/>
    <s v="ANTES DE 10 DIAS"/>
  </r>
  <r>
    <s v="marijosepadilla@gmail.com"/>
    <s v="cantidad de personas dentro de los rangos de edad exisistentes en TSS"/>
    <x v="1"/>
    <n v="15"/>
    <s v="Procede"/>
    <m/>
    <d v="2015-08-12T00:00:00"/>
    <x v="1"/>
    <n v="8"/>
    <x v="18"/>
    <m/>
    <d v="2015-09-02T00:00:00"/>
    <m/>
    <n v="0"/>
    <x v="0"/>
    <s v="ANTES DE 10 DIAS"/>
  </r>
  <r>
    <s v="ecojdavid@gmail.com"/>
    <s v="informaciones Financieras"/>
    <x v="0"/>
    <n v="3"/>
    <s v="Procede"/>
    <m/>
    <d v="2015-08-18T00:00:00"/>
    <x v="1"/>
    <n v="8"/>
    <x v="18"/>
    <m/>
    <d v="2015-08-21T00:00:00"/>
    <d v="2015-08-19T00:00:00"/>
    <n v="1"/>
    <x v="0"/>
    <s v="ANTES DE 10 DIAS"/>
  </r>
  <r>
    <s v="sagarcia2@hotmail.com"/>
    <s v="Registro de extranjeros en TSS"/>
    <x v="6"/>
    <n v="5"/>
    <s v="Procede"/>
    <m/>
    <d v="2015-08-20T00:00:00"/>
    <x v="1"/>
    <n v="8"/>
    <x v="18"/>
    <m/>
    <d v="2015-08-27T00:00:00"/>
    <d v="2015-08-21T00:00:00"/>
    <n v="1"/>
    <x v="0"/>
    <s v="ANTES DE 10 DIAS"/>
  </r>
  <r>
    <s v="manuelmatosreyes@hotmail.com"/>
    <s v="Cobertura de la Seguridad Social en la Provincia Elias Piña"/>
    <x v="2"/>
    <n v="3"/>
    <s v="Referida"/>
    <m/>
    <d v="2015-08-24T00:00:00"/>
    <x v="1"/>
    <n v="8"/>
    <x v="18"/>
    <m/>
    <d v="2015-08-27T00:00:00"/>
    <d v="2015-08-26T00:00:00"/>
    <n v="2"/>
    <x v="0"/>
    <s v="ANTES DE 10 DIAS"/>
  </r>
  <r>
    <s v="ing.ronadmedina@gmail.com"/>
    <s v="cantidad de empresas contructoras que cotizan en la TSS"/>
    <x v="3"/>
    <n v="5"/>
    <s v="Rechazada"/>
    <m/>
    <d v="2015-08-26T00:00:00"/>
    <x v="1"/>
    <n v="8"/>
    <x v="18"/>
    <m/>
    <d v="2015-09-02T00:00:00"/>
    <d v="2015-08-26T00:00:00"/>
    <n v="0"/>
    <x v="0"/>
    <s v="ANTES DE 10 DIAS"/>
  </r>
  <r>
    <s v="manuelmatosreyes@hotmail.com"/>
    <s v="Afiliados registrados en la Provincia Elias Piña"/>
    <x v="3"/>
    <n v="5"/>
    <s v="Rechazada"/>
    <m/>
    <d v="2015-08-28T00:00:00"/>
    <x v="1"/>
    <n v="8"/>
    <x v="18"/>
    <m/>
    <d v="2015-09-04T00:00:00"/>
    <d v="2015-09-02T00:00:00"/>
    <n v="3"/>
    <x v="0"/>
    <s v="ANTES DE 10 DIAS"/>
  </r>
  <r>
    <s v="rocioreyesbayona@gmail.com"/>
    <s v="Listado de cantidad de personas por provincias afiliadas a las diferentes ARS"/>
    <x v="3"/>
    <n v="5"/>
    <s v="Rechazada"/>
    <m/>
    <d v="2015-09-02T00:00:00"/>
    <x v="1"/>
    <n v="9"/>
    <x v="19"/>
    <m/>
    <d v="2015-09-09T00:00:00"/>
    <d v="2015-09-07T00:00:00"/>
    <n v="3"/>
    <x v="0"/>
    <s v="ANTES DE 10 DIAS"/>
  </r>
  <r>
    <s v="fior.medina.26@gamil.com"/>
    <s v="Información sobre distribución de fondos recaudados"/>
    <x v="0"/>
    <n v="3"/>
    <s v="Procede"/>
    <m/>
    <d v="2015-09-03T00:00:00"/>
    <x v="1"/>
    <n v="9"/>
    <x v="19"/>
    <m/>
    <d v="2015-09-08T00:00:00"/>
    <d v="2015-09-07T00:00:00"/>
    <n v="2"/>
    <x v="0"/>
    <s v="ANTES DE 10 DIAS"/>
  </r>
  <r>
    <s v="gabrielamambruvicente@hotmail.com"/>
    <s v="Porcentaje pagado a la TSS,Registro de empresa y documentos requeridos"/>
    <x v="0"/>
    <n v="3"/>
    <s v="Procede"/>
    <m/>
    <d v="2015-09-09T00:00:00"/>
    <x v="1"/>
    <n v="9"/>
    <x v="19"/>
    <m/>
    <d v="2015-09-14T00:00:00"/>
    <d v="2015-09-09T00:00:00"/>
    <n v="0"/>
    <x v="0"/>
    <s v="ANTES DE 10 DIAS"/>
  </r>
  <r>
    <m/>
    <s v="Porcentaje pagado a la TSS,Registro de empresa y documentos requeridos"/>
    <x v="0"/>
    <n v="3"/>
    <s v="Procede"/>
    <m/>
    <d v="2015-09-09T00:00:00"/>
    <x v="1"/>
    <n v="9"/>
    <x v="19"/>
    <m/>
    <d v="2015-09-14T00:00:00"/>
    <d v="2015-09-09T00:00:00"/>
    <n v="0"/>
    <x v="0"/>
    <s v="ANTES DE 10 DIAS"/>
  </r>
  <r>
    <s v="dencyperezpi@hotmail.com"/>
    <s v="Porcentaje pagado a la TSS,Registro de empresa y documentos requeridos"/>
    <x v="0"/>
    <n v="3"/>
    <s v="Procede"/>
    <m/>
    <d v="2015-10-10T00:00:00"/>
    <x v="1"/>
    <n v="10"/>
    <x v="20"/>
    <m/>
    <d v="2015-10-14T00:00:00"/>
    <d v="2015-10-10T00:00:00"/>
    <n v="0"/>
    <x v="0"/>
    <s v="ANTES DE 10 DIAS"/>
  </r>
  <r>
    <s v="iluis@camaradecuentas.gob.do"/>
    <s v="porcentajes para pagos SVDS y SFS 2001/2015"/>
    <x v="6"/>
    <n v="5"/>
    <s v="Procede"/>
    <m/>
    <d v="2015-10-08T00:00:00"/>
    <x v="1"/>
    <n v="10"/>
    <x v="20"/>
    <m/>
    <d v="2015-10-16T00:00:00"/>
    <d v="2015-10-14T00:00:00"/>
    <n v="4"/>
    <x v="0"/>
    <s v="ANTES DE 10 DIAS"/>
  </r>
  <r>
    <s v="zoraimagonzalez@hotmail.com"/>
    <s v="Procedimiento de registro y costo."/>
    <x v="0"/>
    <n v="3"/>
    <s v="Procede"/>
    <m/>
    <d v="2015-10-02T00:00:00"/>
    <x v="1"/>
    <n v="10"/>
    <x v="20"/>
    <m/>
    <d v="2015-10-07T00:00:00"/>
    <d v="2015-10-02T00:00:00"/>
    <n v="0"/>
    <x v="0"/>
    <s v="ANTES DE 10 DIAS"/>
  </r>
  <r>
    <s v="lluis@camaradecuentas.gob.do"/>
    <s v="Publicaciones realizadas sobre cambio en topes de salario"/>
    <x v="6"/>
    <n v="5"/>
    <s v="Procede"/>
    <m/>
    <d v="2015-10-12T00:00:00"/>
    <x v="1"/>
    <n v="10"/>
    <x v="20"/>
    <m/>
    <d v="2015-10-19T00:00:00"/>
    <m/>
    <n v="0"/>
    <x v="0"/>
    <s v="ANTES DE 10 DIAS"/>
  </r>
  <r>
    <s v="perezferreras@hotmail.com"/>
    <s v="Deposito en cuenta, pago en exceso"/>
    <x v="0"/>
    <n v="3"/>
    <s v="Procede"/>
    <m/>
    <d v="2015-10-18T00:00:00"/>
    <x v="1"/>
    <n v="10"/>
    <x v="20"/>
    <m/>
    <d v="2015-10-21T00:00:00"/>
    <d v="2015-10-19T00:00:00"/>
    <n v="0"/>
    <x v="0"/>
    <s v="ANTES DE 10 DIAS"/>
  </r>
  <r>
    <s v="anyi_montero1@hotmail.com"/>
    <s v="Reglamento de la TSS etcs"/>
    <x v="0"/>
    <n v="3"/>
    <s v="Procede"/>
    <m/>
    <d v="2015-10-26T00:00:00"/>
    <x v="1"/>
    <n v="10"/>
    <x v="20"/>
    <m/>
    <d v="2015-10-29T00:00:00"/>
    <d v="2015-10-29T00:00:00"/>
    <n v="3"/>
    <x v="0"/>
    <s v="ANTES DE 10 DIAS"/>
  </r>
  <r>
    <s v="lissette-1513@hotmail.com"/>
    <s v="Función TSS, Decreto "/>
    <x v="6"/>
    <n v="5"/>
    <s v="Procede"/>
    <m/>
    <d v="2015-11-11T00:00:00"/>
    <x v="1"/>
    <n v="11"/>
    <x v="21"/>
    <m/>
    <d v="2015-11-18T00:00:00"/>
    <d v="2015-11-11T00:00:00"/>
    <n v="0"/>
    <x v="0"/>
    <s v="ANTES DE 10 DIAS"/>
  </r>
  <r>
    <s v="dayana24acosta@gmail.com"/>
    <s v="Cantidad de extranjeros legales residentes que cotizan en la TSS"/>
    <x v="1"/>
    <n v="15"/>
    <s v="Procede"/>
    <m/>
    <d v="2015-11-02T00:00:00"/>
    <x v="1"/>
    <n v="11"/>
    <x v="21"/>
    <m/>
    <d v="2015-11-23T00:00:00"/>
    <d v="2015-11-13T00:00:00"/>
    <n v="9"/>
    <x v="0"/>
    <s v="ANTES DE 10 DIAS"/>
  </r>
  <r>
    <m/>
    <s v="Rol, funciones de la TSS"/>
    <x v="0"/>
    <n v="3"/>
    <s v="Procede"/>
    <m/>
    <d v="2015-11-12T00:00:00"/>
    <x v="1"/>
    <n v="11"/>
    <x v="21"/>
    <m/>
    <d v="2015-11-17T00:00:00"/>
    <d v="2015-11-12T00:00:00"/>
    <n v="0"/>
    <x v="0"/>
    <s v="ANTES DE 10 DIAS"/>
  </r>
  <r>
    <s v="laeldo@gmail.com"/>
    <s v="Estadísticas de la Cantidad de Afiliados registrados"/>
    <x v="0"/>
    <n v="3"/>
    <s v="Procede"/>
    <m/>
    <d v="2015-11-18T00:00:00"/>
    <x v="1"/>
    <n v="11"/>
    <x v="21"/>
    <m/>
    <d v="2015-11-23T00:00:00"/>
    <d v="2015-11-18T00:00:00"/>
    <n v="0"/>
    <x v="0"/>
    <s v="ANTES DE 10 DIAS"/>
  </r>
  <r>
    <s v="liapma1424@hotmail.com"/>
    <s v="Estadísticas de la Cantidad de Afiliados registrados"/>
    <x v="0"/>
    <n v="3"/>
    <s v="Procede"/>
    <m/>
    <d v="2015-11-17T00:00:00"/>
    <x v="1"/>
    <n v="11"/>
    <x v="21"/>
    <m/>
    <d v="2015-11-20T00:00:00"/>
    <d v="2015-11-20T00:00:00"/>
    <n v="3"/>
    <x v="0"/>
    <s v="ANTES DE 10 DIAS"/>
  </r>
  <r>
    <s v="ingridguerrerolapala@gmail.com"/>
    <s v="Pasos para incluir un trabajador y sanciones para el reporte con salario por debajo"/>
    <x v="6"/>
    <n v="5"/>
    <s v="Procede"/>
    <m/>
    <d v="2015-11-23T00:00:00"/>
    <x v="1"/>
    <n v="11"/>
    <x v="21"/>
    <m/>
    <d v="2015-11-30T00:00:00"/>
    <d v="2015-11-23T00:00:00"/>
    <n v="0"/>
    <x v="0"/>
    <s v="ANTES DE 10 DIAS"/>
  </r>
  <r>
    <s v="lucimendez60@gmail.com"/>
    <s v="Rol, funciones de la TSS"/>
    <x v="0"/>
    <n v="3"/>
    <s v="Procede"/>
    <m/>
    <d v="2015-11-23T00:00:00"/>
    <x v="1"/>
    <n v="11"/>
    <x v="21"/>
    <m/>
    <d v="2015-11-26T00:00:00"/>
    <d v="2015-11-26T00:00:00"/>
    <n v="3"/>
    <x v="0"/>
    <s v="ANTES DE 10 DIAS"/>
  </r>
  <r>
    <s v="hbatista@gmail.com"/>
    <s v="Cantidad de afiliados por ARS"/>
    <x v="3"/>
    <n v="5"/>
    <s v="Rechazada"/>
    <m/>
    <d v="2015-11-26T00:00:00"/>
    <x v="1"/>
    <n v="11"/>
    <x v="21"/>
    <m/>
    <d v="2015-12-03T00:00:00"/>
    <d v="2015-11-30T00:00:00"/>
    <n v="2"/>
    <x v="0"/>
    <s v="ANTES DE 10 DIAS"/>
  </r>
  <r>
    <s v="mariaguadalupe2709@gmail.com"/>
    <s v="Función , Procedimiento para registrar "/>
    <x v="0"/>
    <n v="3"/>
    <s v="Procede"/>
    <m/>
    <d v="2015-12-01T00:00:00"/>
    <x v="1"/>
    <n v="12"/>
    <x v="22"/>
    <m/>
    <d v="2015-12-04T00:00:00"/>
    <d v="2015-12-01T00:00:00"/>
    <n v="0"/>
    <x v="0"/>
    <s v="ANTES DE 10 DIAS"/>
  </r>
  <r>
    <s v="pijomalto@gmail.com"/>
    <s v="Listado de Empresas activas en la TSS"/>
    <x v="3"/>
    <n v="5"/>
    <s v="Rechazada"/>
    <m/>
    <d v="2015-12-02T00:00:00"/>
    <x v="1"/>
    <n v="12"/>
    <x v="22"/>
    <m/>
    <d v="2015-12-09T00:00:00"/>
    <d v="2015-12-07T00:00:00"/>
    <n v="3"/>
    <x v="0"/>
    <s v=""/>
  </r>
  <r>
    <s v="Rufino Batista@hotmail.com"/>
    <s v="Registro de empresas y Nominas"/>
    <x v="0"/>
    <n v="3"/>
    <s v="Procede"/>
    <m/>
    <d v="2015-12-07T00:00:00"/>
    <x v="1"/>
    <n v="12"/>
    <x v="22"/>
    <m/>
    <d v="2015-12-10T00:00:00"/>
    <d v="2015-12-07T00:00:00"/>
    <n v="0"/>
    <x v="0"/>
    <s v="ANTES DE 10 DIAS"/>
  </r>
  <r>
    <s v="jfernandez@jcpdr.com"/>
    <s v="Estatus Modificación a reglamento de la TSS conforme resolución No. 377 de 12/11/2015"/>
    <x v="2"/>
    <n v="3"/>
    <s v="Referida"/>
    <m/>
    <d v="2015-12-04T00:00:00"/>
    <x v="1"/>
    <n v="12"/>
    <x v="22"/>
    <m/>
    <d v="2015-12-09T00:00:00"/>
    <d v="2015-12-08T00:00:00"/>
    <n v="2"/>
    <x v="0"/>
    <s v="ANTES DE 10 DIAS"/>
  </r>
  <r>
    <s v="mburton2979@hotmail.com"/>
    <s v="Bases maximas de cotización existentes en RD 2011/2016"/>
    <x v="6"/>
    <n v="5"/>
    <s v="Procede"/>
    <m/>
    <d v="2015-12-14T00:00:00"/>
    <x v="1"/>
    <n v="12"/>
    <x v="22"/>
    <m/>
    <d v="2015-12-21T00:00:00"/>
    <d v="2015-12-16T00:00:00"/>
    <n v="2"/>
    <x v="0"/>
    <s v="ANTES DE 10 DIAS"/>
  </r>
  <r>
    <s v="inforitg@gmail.com"/>
    <s v="Listados de empresas por cantidad de empleados"/>
    <x v="0"/>
    <n v="3"/>
    <s v="Procede"/>
    <m/>
    <d v="2016-01-05T00:00:00"/>
    <x v="3"/>
    <n v="1"/>
    <x v="23"/>
    <m/>
    <d v="2016-01-08T00:00:00"/>
    <d v="2016-01-08T00:00:00"/>
    <n v="3"/>
    <x v="0"/>
    <s v="ANTES DE 10 DIAS"/>
  </r>
  <r>
    <s v="mtromero@prietocabrera.com"/>
    <s v="Afiliación automatica del empleado cuando el empleador inscribe en la nomina."/>
    <x v="6"/>
    <n v="5"/>
    <s v="Procede"/>
    <m/>
    <d v="2016-01-05T00:00:00"/>
    <x v="3"/>
    <n v="1"/>
    <x v="23"/>
    <m/>
    <d v="2016-01-12T00:00:00"/>
    <d v="2016-01-11T00:00:00"/>
    <n v="4"/>
    <x v="0"/>
    <s v="ANTES DE 10 DIAS"/>
  </r>
  <r>
    <s v="carmen_dlacru@hotmail.com"/>
    <s v="Cantidad de Afiliados al SDSS Contributivo y Subsidiado"/>
    <x v="6"/>
    <n v="5"/>
    <s v="Procede"/>
    <m/>
    <d v="2016-01-19T00:00:00"/>
    <x v="3"/>
    <n v="1"/>
    <x v="23"/>
    <m/>
    <d v="2016-01-28T00:00:00"/>
    <d v="2016-01-26T00:00:00"/>
    <n v="5"/>
    <x v="0"/>
    <s v="ANTES DE 10 DIAS"/>
  </r>
  <r>
    <s v="marianitounico@hotmail.com"/>
    <s v="Registro de empleadores en la TSS, requisitos y datos Estadísticos"/>
    <x v="0"/>
    <n v="3"/>
    <s v="Procede"/>
    <m/>
    <d v="2016-02-05T00:00:00"/>
    <x v="3"/>
    <n v="2"/>
    <x v="24"/>
    <m/>
    <d v="2016-02-10T00:00:00"/>
    <d v="2016-02-08T00:00:00"/>
    <n v="1"/>
    <x v="0"/>
    <s v="ANTES DE 10 DIAS"/>
  </r>
  <r>
    <s v="mesa945@hotmail.com"/>
    <s v="Registro de las PYMES en TSS"/>
    <x v="3"/>
    <n v="5"/>
    <s v="Rechazada"/>
    <m/>
    <d v="2016-02-11T00:00:00"/>
    <x v="3"/>
    <n v="2"/>
    <x v="24"/>
    <m/>
    <d v="2016-02-18T00:00:00"/>
    <d v="2016-02-16T00:00:00"/>
    <n v="3"/>
    <x v="0"/>
    <s v="ANTES DE 10 DIAS"/>
  </r>
  <r>
    <s v="poncycastillo@gmail.com"/>
    <s v="estadistica empleadores  sometidos"/>
    <x v="6"/>
    <n v="5"/>
    <s v="Procede"/>
    <m/>
    <d v="2016-02-25T00:00:00"/>
    <x v="3"/>
    <n v="2"/>
    <x v="24"/>
    <m/>
    <d v="2016-03-03T00:00:00"/>
    <d v="2016-03-03T00:00:00"/>
    <n v="5"/>
    <x v="0"/>
    <s v="ANTES DE 10 DIAS"/>
  </r>
  <r>
    <s v="socratestavera@hotmail.com"/>
    <s v="Estadistica empleadores con trabajadores con mas de 1000 empleados"/>
    <x v="1"/>
    <n v="15"/>
    <s v="Procede"/>
    <m/>
    <d v="2016-03-08T00:00:00"/>
    <x v="3"/>
    <n v="3"/>
    <x v="25"/>
    <m/>
    <d v="2016-04-01T00:00:00"/>
    <d v="2016-03-21T00:00:00"/>
    <n v="9"/>
    <x v="0"/>
    <s v="ANTES DE 10 DIAS"/>
  </r>
  <r>
    <s v="qquero00@gmail.com"/>
    <s v="Misión, Visión y Valores"/>
    <x v="0"/>
    <n v="3"/>
    <s v="Procede"/>
    <m/>
    <d v="2016-03-21T00:00:00"/>
    <x v="3"/>
    <n v="3"/>
    <x v="25"/>
    <m/>
    <d v="2016-03-29T00:00:00"/>
    <d v="2016-03-23T00:00:00"/>
    <n v="2"/>
    <x v="0"/>
    <s v="ANTES DE 10 DIAS"/>
  </r>
  <r>
    <s v="lpgarcia@camaradecuentas.gob.do"/>
    <s v="Normativa para retención de AFP y SFS"/>
    <x v="6"/>
    <n v="5"/>
    <s v="Procede"/>
    <m/>
    <d v="2016-03-21T00:00:00"/>
    <x v="3"/>
    <n v="3"/>
    <x v="25"/>
    <m/>
    <d v="2016-03-31T00:00:00"/>
    <d v="2016-03-29T00:00:00"/>
    <n v="4"/>
    <x v="0"/>
    <s v="ANTES DE 10 DIAS"/>
  </r>
  <r>
    <s v="michaelrosario1998@gmail.com"/>
    <s v="Funció, estadisticas TSS"/>
    <x v="0"/>
    <n v="3"/>
    <s v="Procede"/>
    <m/>
    <d v="2016-03-23T00:00:00"/>
    <x v="3"/>
    <n v="3"/>
    <x v="25"/>
    <m/>
    <d v="2016-03-30T00:00:00"/>
    <d v="2016-03-23T00:00:00"/>
    <n v="0"/>
    <x v="0"/>
    <s v="ANTES DE 10 DIAS"/>
  </r>
  <r>
    <s v="poncycastillo@gmail.com"/>
    <s v="Plazos para los empleadore pagar la TSS, consecuencia legales de incumplimiento"/>
    <x v="6"/>
    <n v="5"/>
    <s v="Procede"/>
    <m/>
    <d v="2016-03-29T00:00:00"/>
    <x v="3"/>
    <n v="3"/>
    <x v="25"/>
    <m/>
    <d v="2016-04-05T00:00:00"/>
    <d v="2016-04-04T00:00:00"/>
    <n v="5"/>
    <x v="0"/>
    <s v="ANTES DE 10 DIAS"/>
  </r>
  <r>
    <s v="wisleydidislabaez@hotmail.com"/>
    <s v="Función, estadisticas TSS"/>
    <x v="0"/>
    <n v="3"/>
    <s v="Procede"/>
    <m/>
    <d v="2016-04-03T00:00:00"/>
    <x v="3"/>
    <n v="4"/>
    <x v="26"/>
    <m/>
    <d v="2016-04-06T00:00:00"/>
    <d v="2016-04-04T00:00:00"/>
    <n v="1"/>
    <x v="0"/>
    <s v="ANTES DE 10 DIAS"/>
  </r>
  <r>
    <s v="yesenia_0423@hotmail.com"/>
    <s v="Recaudaciones por sector, recaudaciones por empresa, deficit por incumplimiento al pago de la TSS y omisión, elusión u omisión."/>
    <x v="6"/>
    <n v="5"/>
    <s v="Procede"/>
    <m/>
    <d v="2016-04-07T00:00:00"/>
    <x v="3"/>
    <n v="4"/>
    <x v="26"/>
    <m/>
    <d v="2016-04-14T00:00:00"/>
    <d v="2016-04-14T00:00:00"/>
    <n v="5"/>
    <x v="0"/>
    <s v="ANTES DE 10 DIAS"/>
  </r>
  <r>
    <s v="dominiquedorange56@gmail.com"/>
    <s v="Documento dominicano para asistencia gratuita en España según convenio de 1/7/2006"/>
    <x v="2"/>
    <n v="3"/>
    <s v="Referida"/>
    <m/>
    <d v="2016-04-18T00:00:00"/>
    <x v="3"/>
    <n v="4"/>
    <x v="26"/>
    <m/>
    <d v="2016-04-21T00:00:00"/>
    <d v="2016-04-21T00:00:00"/>
    <n v="3"/>
    <x v="0"/>
    <s v="ANTES DE 10 DIAS"/>
  </r>
  <r>
    <s v="yesenia_0423@hotmail.com"/>
    <s v="Recaudaciones por sector económico año 2016"/>
    <x v="6"/>
    <n v="5"/>
    <s v="Procede"/>
    <m/>
    <d v="2016-04-18T00:00:00"/>
    <x v="3"/>
    <n v="4"/>
    <x v="26"/>
    <m/>
    <d v="2016-04-25T00:00:00"/>
    <d v="2016-04-20T00:00:00"/>
    <n v="3"/>
    <x v="0"/>
    <s v="ANTES DE 10 DIAS"/>
  </r>
  <r>
    <s v="Josue.marti@squirepb.com"/>
    <s v="Procedimiento y requisitos para un ciudadano extranjero con residencia temporal el cual no cuenta con cédula de identidad "/>
    <x v="6"/>
    <n v="5"/>
    <s v="Procede"/>
    <m/>
    <d v="2016-04-18T00:00:00"/>
    <x v="3"/>
    <n v="4"/>
    <x v="26"/>
    <m/>
    <d v="2016-04-25T00:00:00"/>
    <d v="2016-04-23T00:00:00"/>
    <n v="5"/>
    <x v="0"/>
    <s v="ANTES DE 10 DIAS"/>
  </r>
  <r>
    <s v="genarosilvestre@gmail.com"/>
    <s v="Saber si 9 empleados de la empresa Pimentel y Asocs. Figuran dentro del Sistema Dominicano de Seguridad Social y si la empresa está al día en el cumplimiento con la TSS"/>
    <x v="3"/>
    <n v="5"/>
    <s v="Rechazada"/>
    <m/>
    <d v="2016-04-21T00:00:00"/>
    <x v="3"/>
    <n v="4"/>
    <x v="26"/>
    <m/>
    <d v="2016-04-28T00:00:00"/>
    <d v="2016-04-22T00:00:00"/>
    <n v="2"/>
    <x v="0"/>
    <s v="ANTES DE 10 DIAS"/>
  </r>
  <r>
    <s v="elenrique101530@gmail.com"/>
    <s v="Qué es la TSS, sus funciones y a qué se dedica"/>
    <x v="0"/>
    <n v="3"/>
    <s v="Procede"/>
    <m/>
    <d v="2016-04-22T00:00:00"/>
    <x v="3"/>
    <n v="4"/>
    <x v="26"/>
    <m/>
    <d v="2016-04-27T00:00:00"/>
    <d v="2016-04-22T00:00:00"/>
    <n v="1"/>
    <x v="0"/>
    <s v="ANTES DE 10 DIAS"/>
  </r>
  <r>
    <s v="manueldejesusramosbrito@hotmail.com"/>
    <s v="Proceso para registrar un compañía, formulario que hay que llenar, cómo se registran los empleados."/>
    <x v="0"/>
    <n v="3"/>
    <s v="Procede"/>
    <m/>
    <d v="2016-04-22T00:00:00"/>
    <x v="3"/>
    <n v="4"/>
    <x v="26"/>
    <m/>
    <d v="2016-04-27T00:00:00"/>
    <d v="2016-04-22T00:00:00"/>
    <n v="1"/>
    <x v="0"/>
    <s v="ANTES DE 10 DIAS"/>
  </r>
  <r>
    <s v="oscarjlb.21@hotmail.com"/>
    <s v="A qué se dedica la TSS, quienes son, función principal, proceso registro una compañía"/>
    <x v="0"/>
    <n v="3"/>
    <s v="Procede"/>
    <m/>
    <d v="2016-05-03T00:00:00"/>
    <x v="3"/>
    <n v="5"/>
    <x v="27"/>
    <m/>
    <d v="2016-05-06T00:00:00"/>
    <d v="2016-05-03T00:00:00"/>
    <n v="1"/>
    <x v="0"/>
    <s v="ANTES DE 10 DIAS"/>
  </r>
  <r>
    <s v="jmedrano72@yahoo.com"/>
    <s v="Cómo surge la institución, cuales son sus valores, misión y visión"/>
    <x v="0"/>
    <n v="3"/>
    <s v="Procede"/>
    <m/>
    <d v="2016-05-04T00:00:00"/>
    <x v="3"/>
    <n v="5"/>
    <x v="27"/>
    <m/>
    <d v="2016-05-09T00:00:00"/>
    <d v="2016-05-04T00:00:00"/>
    <n v="1"/>
    <x v="0"/>
    <s v="ANTES DE 10 DIAS"/>
  </r>
  <r>
    <s v="carlosvasquez.2606@gmail.com"/>
    <s v="Funciones de la TSS"/>
    <x v="0"/>
    <n v="3"/>
    <s v="Procede"/>
    <m/>
    <d v="2016-05-05T00:00:00"/>
    <x v="3"/>
    <n v="5"/>
    <x v="27"/>
    <m/>
    <d v="2016-05-10T00:00:00"/>
    <d v="2016-05-05T00:00:00"/>
    <n v="1"/>
    <x v="0"/>
    <s v="ANTES DE 10 DIAS"/>
  </r>
  <r>
    <s v="arismendi.diaz@gmail.com"/>
    <s v="Cantidad de afiliados por provincia al 31 de diciembre de 2015, regimen contributivo y subsidiado"/>
    <x v="2"/>
    <n v="3"/>
    <s v="Referida"/>
    <m/>
    <d v="2016-05-05T00:00:00"/>
    <x v="3"/>
    <n v="5"/>
    <x v="27"/>
    <m/>
    <d v="2016-05-10T00:00:00"/>
    <d v="2016-05-06T00:00:00"/>
    <n v="2"/>
    <x v="0"/>
    <s v=""/>
  </r>
  <r>
    <s v="marien@mejialora.com"/>
    <s v="Si la asignación de vehículos de manera fija y/o variable en efectivo debería formar parte del salario cotizable para seguridad social."/>
    <x v="6"/>
    <n v="5"/>
    <s v="Procede"/>
    <m/>
    <d v="2016-05-13T00:00:00"/>
    <x v="3"/>
    <n v="5"/>
    <x v="27"/>
    <m/>
    <d v="2016-05-20T00:00:00"/>
    <d v="2016-05-13T00:00:00"/>
    <n v="1"/>
    <x v="0"/>
    <s v="ANTES DE 10 DIAS"/>
  </r>
  <r>
    <s v="wilmanavil@gmail.com"/>
    <s v="Misión, Visión y Valores, política, organigrama, relación de empleados"/>
    <x v="6"/>
    <n v="5"/>
    <s v="Procede"/>
    <m/>
    <d v="2016-05-17T00:00:00"/>
    <x v="3"/>
    <n v="5"/>
    <x v="27"/>
    <m/>
    <d v="2016-05-24T00:00:00"/>
    <d v="2016-05-17T00:00:00"/>
    <n v="1"/>
    <x v="0"/>
    <s v="ANTES DE 10 DIAS"/>
  </r>
  <r>
    <s v="mduran@dmklawyers.com"/>
    <s v="Qué pasa con los empleados que tienen visa de trabajo y no pueden cotizar en la TSS"/>
    <x v="6"/>
    <n v="5"/>
    <s v="Procede"/>
    <m/>
    <d v="2016-06-02T00:00:00"/>
    <x v="3"/>
    <n v="6"/>
    <x v="28"/>
    <m/>
    <d v="2016-06-09T00:00:00"/>
    <d v="2016-06-02T00:00:00"/>
    <n v="1"/>
    <x v="0"/>
    <s v="ANTES DE 10 DIAS"/>
  </r>
  <r>
    <s v="jazmintorressv@gmail.com"/>
    <s v="Cantidad total de afiliados de cada ARS de la RD hasta la fecha "/>
    <x v="6"/>
    <n v="5"/>
    <s v="Procede"/>
    <m/>
    <d v="2016-06-03T00:00:00"/>
    <x v="3"/>
    <n v="6"/>
    <x v="28"/>
    <m/>
    <d v="2016-06-10T00:00:00"/>
    <d v="2016-06-03T00:00:00"/>
    <n v="1"/>
    <x v="0"/>
    <s v="ANTES DE 10 DIAS"/>
  </r>
  <r>
    <s v="jumzc2008@hotmail.com"/>
    <s v="Cuántas ARL hay. Cuánto obtienen del presupuesto del Estado. Cuánto dinero le otorga el Estado a las enfermedades terminales"/>
    <x v="2"/>
    <n v="3"/>
    <s v="Referida"/>
    <m/>
    <d v="2016-06-10T00:00:00"/>
    <x v="3"/>
    <n v="6"/>
    <x v="28"/>
    <m/>
    <d v="2016-06-15T00:00:00"/>
    <d v="2016-06-14T00:00:00"/>
    <n v="3"/>
    <x v="0"/>
    <s v="ANTES DE 10 DIAS"/>
  </r>
  <r>
    <s v="loscielos83@hotmail.com"/>
    <s v="Cantidad de afiliados al Sistema en San Francisco de Macoris y clasificación por sexo"/>
    <x v="6"/>
    <n v="5"/>
    <s v="Procede"/>
    <m/>
    <d v="2016-06-14T00:00:00"/>
    <x v="3"/>
    <n v="6"/>
    <x v="28"/>
    <m/>
    <d v="2016-06-21T00:00:00"/>
    <d v="2016-06-15T00:00:00"/>
    <n v="2"/>
    <x v="0"/>
    <s v="ANTES DE 10 DIAS"/>
  </r>
  <r>
    <s v="dorpena@afppopular.com.do"/>
    <s v="Criterio para definir empresa pública y centralizada "/>
    <x v="2"/>
    <n v="3"/>
    <s v="Referida"/>
    <m/>
    <d v="2016-06-21T00:00:00"/>
    <x v="3"/>
    <n v="6"/>
    <x v="28"/>
    <m/>
    <d v="2016-06-24T00:00:00"/>
    <d v="2016-06-24T00:00:00"/>
    <n v="3"/>
    <x v="0"/>
    <s v="ANTES DE 10 DIAS"/>
  </r>
  <r>
    <s v="jmarcelgt@gmail.com"/>
    <s v="Total de afiliados a todas las ARS"/>
    <x v="6"/>
    <n v="5"/>
    <s v="Procede"/>
    <m/>
    <d v="2016-06-27T00:00:00"/>
    <x v="3"/>
    <n v="6"/>
    <x v="28"/>
    <m/>
    <d v="2016-07-04T00:00:00"/>
    <d v="2016-06-27T00:00:00"/>
    <n v="1"/>
    <x v="0"/>
    <s v="ANTES DE 10 DIAS"/>
  </r>
  <r>
    <s v="francisjavierluciano@hotmail.com"/>
    <s v="Objetivo TSS, leyes que la fundamentan, por ciento a pagar por los empleados, importancia de la TSS, deberes de la empresa con los empleados"/>
    <x v="0"/>
    <n v="3"/>
    <s v="Procede"/>
    <m/>
    <d v="2016-06-27T00:00:00"/>
    <x v="3"/>
    <n v="6"/>
    <x v="28"/>
    <m/>
    <d v="2016-06-30T00:00:00"/>
    <m/>
    <n v="0"/>
    <x v="0"/>
    <s v="ANTES DE 10 DIAS"/>
  </r>
  <r>
    <m/>
    <s v="El impacto ley 87-01 en la economía"/>
    <x v="0"/>
    <n v="3"/>
    <s v="Procede"/>
    <m/>
    <d v="2016-06-27T00:00:00"/>
    <x v="3"/>
    <n v="6"/>
    <x v="28"/>
    <m/>
    <d v="2016-06-30T00:00:00"/>
    <d v="2016-06-27T00:00:00"/>
    <n v="1"/>
    <x v="0"/>
    <s v="ANTES DE 10 DIAS"/>
  </r>
  <r>
    <s v="madeline980226@gmail.com"/>
    <s v="Nombre Tesorero, impuesto que pagan y que cobran"/>
    <x v="0"/>
    <n v="3"/>
    <s v="Procede"/>
    <m/>
    <d v="2016-07-05T00:00:00"/>
    <x v="3"/>
    <n v="7"/>
    <x v="29"/>
    <m/>
    <d v="2016-07-08T00:00:00"/>
    <d v="2016-07-05T00:00:00"/>
    <n v="1"/>
    <x v="0"/>
    <s v="ANTES DE 10 DIAS"/>
  </r>
  <r>
    <s v="milagros_fomez@mail.tss2.gov.do"/>
    <s v="Análisis FODA de la TSS"/>
    <x v="0"/>
    <n v="3"/>
    <s v="Procede"/>
    <m/>
    <d v="2016-07-05T00:00:00"/>
    <x v="3"/>
    <n v="7"/>
    <x v="29"/>
    <m/>
    <d v="2016-07-08T00:00:00"/>
    <d v="2016-07-05T00:00:00"/>
    <n v="1"/>
    <x v="0"/>
    <s v="ANTES DE 10 DIAS"/>
  </r>
  <r>
    <s v="rromano@diariolibre.com"/>
    <s v="Por qué la discrepancia del Banco Central y la OMLAD entre los empleados públicos que cotizan para la seguridad social y la TSS y cuáles instituciones del Estado no están cotizando"/>
    <x v="6"/>
    <n v="5"/>
    <s v="Procede"/>
    <m/>
    <d v="2016-07-07T00:00:00"/>
    <x v="3"/>
    <n v="7"/>
    <x v="29"/>
    <m/>
    <d v="2016-07-14T00:00:00"/>
    <d v="2016-07-08T00:00:00"/>
    <n v="2"/>
    <x v="0"/>
    <s v="ANTES DE 10 DIAS"/>
  </r>
  <r>
    <s v="rromano@diariolibre.com"/>
    <s v="Lista de ayuntamientos que cotizan en la Seguridad Social"/>
    <x v="6"/>
    <n v="5"/>
    <s v="Procede"/>
    <m/>
    <d v="2016-07-08T00:00:00"/>
    <x v="3"/>
    <n v="7"/>
    <x v="29"/>
    <m/>
    <d v="2016-07-15T00:00:00"/>
    <d v="2016-07-08T00:00:00"/>
    <n v="1"/>
    <x v="0"/>
    <s v="ANTES DE 10 DIAS"/>
  </r>
  <r>
    <s v="dariel96@alive.com"/>
    <s v="Memorias de la TSS y ver el dinero que recaudan desde el inicio de la ley "/>
    <x v="6"/>
    <n v="5"/>
    <s v="Procede"/>
    <m/>
    <d v="2016-07-08T00:00:00"/>
    <x v="3"/>
    <n v="7"/>
    <x v="29"/>
    <m/>
    <d v="2016-07-15T00:00:00"/>
    <d v="2016-07-08T00:00:00"/>
    <n v="1"/>
    <x v="0"/>
    <s v="ANTES DE 10 DIAS"/>
  </r>
  <r>
    <s v="leticiadelacruz08@hotmail.com"/>
    <s v="Copias de los formularios de la TSS"/>
    <x v="0"/>
    <n v="3"/>
    <s v="Procede"/>
    <m/>
    <d v="2016-07-14T00:00:00"/>
    <x v="3"/>
    <n v="7"/>
    <x v="29"/>
    <m/>
    <d v="2016-07-19T00:00:00"/>
    <d v="2016-07-14T00:00:00"/>
    <n v="1"/>
    <x v="0"/>
    <s v="ANTES DE 10 DIAS"/>
  </r>
  <r>
    <m/>
    <s v="Servicios que ofrece la TSS"/>
    <x v="0"/>
    <n v="3"/>
    <s v="Procede"/>
    <m/>
    <d v="2016-07-19T00:00:00"/>
    <x v="3"/>
    <n v="7"/>
    <x v="29"/>
    <m/>
    <d v="2016-07-22T00:00:00"/>
    <d v="2016-07-19T00:00:00"/>
    <n v="1"/>
    <x v="0"/>
    <s v="ANTES DE 10 DIAS"/>
  </r>
  <r>
    <s v="esthefany9423@gmail.com"/>
    <s v="Saber qué regula la TSS"/>
    <x v="0"/>
    <n v="3"/>
    <s v="Procede"/>
    <m/>
    <d v="2016-07-26T00:00:00"/>
    <x v="3"/>
    <n v="7"/>
    <x v="29"/>
    <m/>
    <d v="2016-07-29T00:00:00"/>
    <d v="2016-07-26T00:00:00"/>
    <n v="1"/>
    <x v="0"/>
    <s v="ANTES DE 10 DIAS"/>
  </r>
  <r>
    <s v="lmata@jcpdr.com"/>
    <s v="Resolución  que permite a un extranjero registrarse en la TSS"/>
    <x v="1"/>
    <n v="15"/>
    <s v="Procede"/>
    <m/>
    <d v="2016-07-27T00:00:00"/>
    <x v="3"/>
    <n v="7"/>
    <x v="29"/>
    <m/>
    <d v="2016-08-18T00:00:00"/>
    <d v="2016-07-28T00:00:00"/>
    <n v="2"/>
    <x v="0"/>
    <s v="ANTES DE 10 DIAS"/>
  </r>
  <r>
    <s v="elenita4003@hotmail.com"/>
    <s v="Cantidad de empresas en la Provincia Monseñor Nouel y cuántos empleados tienen."/>
    <x v="6"/>
    <n v="5"/>
    <s v="Procede"/>
    <m/>
    <d v="2016-07-27T00:00:00"/>
    <x v="3"/>
    <n v="7"/>
    <x v="29"/>
    <m/>
    <d v="2016-08-03T00:00:00"/>
    <d v="2016-08-01T00:00:00"/>
    <n v="4"/>
    <x v="0"/>
    <s v="ANTES DE 10 DIAS"/>
  </r>
  <r>
    <s v="robinsonaracena@hotmail.com"/>
    <s v="Cuánto paga la Asociación de Baloncesto de Santiago por mes y por año a la TSS y el monto general de los empleados por un año"/>
    <x v="1"/>
    <n v="15"/>
    <s v="Rechazada"/>
    <m/>
    <d v="2016-07-29T00:00:00"/>
    <x v="3"/>
    <n v="7"/>
    <x v="29"/>
    <m/>
    <d v="2016-08-22T00:00:00"/>
    <d v="2016-08-01T00:00:00"/>
    <n v="2"/>
    <x v="0"/>
    <s v="ANTES DE 10 DIAS"/>
  </r>
  <r>
    <s v="diana-encarnacion@hotmail.com"/>
    <s v="Saber si está afiliada y en cual ARS está"/>
    <x v="2"/>
    <n v="3"/>
    <s v="Referida"/>
    <m/>
    <d v="2016-08-01T00:00:00"/>
    <x v="3"/>
    <n v="8"/>
    <x v="30"/>
    <m/>
    <d v="2016-08-04T00:00:00"/>
    <d v="2016-08-02T00:00:00"/>
    <n v="2"/>
    <x v="0"/>
    <s v="ANTES DE 10 DIAS"/>
  </r>
  <r>
    <s v="isclr@hotmail.com"/>
    <s v="Prestadoras de Servicios de Salud y los pasos a realizar para recibir subsidio por una enfermedad de 30 días"/>
    <x v="0"/>
    <n v="3"/>
    <s v="Procede"/>
    <m/>
    <d v="2016-08-15T00:00:00"/>
    <x v="3"/>
    <n v="8"/>
    <x v="30"/>
    <m/>
    <d v="2016-08-19T00:00:00"/>
    <d v="2016-08-17T00:00:00"/>
    <n v="3"/>
    <x v="0"/>
    <s v="ANTES DE 10 DIAS"/>
  </r>
  <r>
    <s v="melvinvelasquez@hotmail.com"/>
    <s v="Lista de instituciones publicas pendientes de pago y montos adeudados. Montos pagados a la TSS por mora y recargos. Montos, estados financieros y gastos de operaciones de la TSS"/>
    <x v="6"/>
    <n v="5"/>
    <s v="Procede"/>
    <m/>
    <d v="2016-08-17T00:00:00"/>
    <x v="3"/>
    <n v="8"/>
    <x v="30"/>
    <m/>
    <d v="2016-08-24T00:00:00"/>
    <d v="2016-08-22T00:00:00"/>
    <n v="4"/>
    <x v="0"/>
    <s v="ANTES DE 10 DIAS"/>
  </r>
  <r>
    <s v="jmb1563@gmail.com"/>
    <s v="Nominas de empleados Invesiones Relo inscritos a TSS"/>
    <x v="1"/>
    <n v="15"/>
    <s v="Rechazada"/>
    <m/>
    <d v="2016-08-19T00:00:00"/>
    <x v="3"/>
    <n v="8"/>
    <x v="30"/>
    <m/>
    <d v="2016-09-09T00:00:00"/>
    <d v="2016-08-22T00:00:00"/>
    <n v="2"/>
    <x v="0"/>
    <s v="ANTES DE 10 DIAS"/>
  </r>
  <r>
    <s v="letymelgen@gmail.com"/>
    <s v="Total de titulares y dependientes del contributivo"/>
    <x v="6"/>
    <n v="5"/>
    <s v="Procede"/>
    <m/>
    <d v="2016-08-23T00:00:00"/>
    <x v="3"/>
    <n v="8"/>
    <x v="30"/>
    <m/>
    <d v="2016-08-30T00:00:00"/>
    <d v="2016-08-26T00:00:00"/>
    <n v="4"/>
    <x v="0"/>
    <s v="ANTES DE 10 DIAS"/>
  </r>
  <r>
    <s v="socratestavera@hotmail.com"/>
    <s v="Cantidad de empleados que cotizan según rango salarial"/>
    <x v="1"/>
    <n v="15"/>
    <s v="Procede"/>
    <m/>
    <d v="2016-08-25T00:00:00"/>
    <x v="3"/>
    <n v="8"/>
    <x v="30"/>
    <m/>
    <d v="2016-09-15T00:00:00"/>
    <d v="2016-09-07T00:00:00"/>
    <n v="10"/>
    <x v="0"/>
    <s v="DE 10 A 15 DIAS"/>
  </r>
  <r>
    <s v="joey.mmorel@gmail.com"/>
    <s v="Ejecuciones presupuestarias por objeto de gastos (subcuenta) en el período 2007-20013"/>
    <x v="0"/>
    <n v="3"/>
    <s v="Procede"/>
    <m/>
    <d v="2016-09-22T00:00:00"/>
    <x v="3"/>
    <n v="9"/>
    <x v="31"/>
    <m/>
    <d v="2016-09-27T00:00:00"/>
    <d v="2016-09-27T00:00:00"/>
    <n v="3"/>
    <x v="0"/>
    <s v="ANTES DE 10 DIAS"/>
  </r>
  <r>
    <s v="nurse1008@hotmail.com"/>
    <s v="Políticas, beneficios al trabajador, objetivos"/>
    <x v="0"/>
    <n v="3"/>
    <s v="Procede"/>
    <m/>
    <d v="2016-09-27T00:00:00"/>
    <x v="3"/>
    <n v="9"/>
    <x v="31"/>
    <m/>
    <d v="2016-09-30T00:00:00"/>
    <d v="2016-09-27T00:00:00"/>
    <n v="1"/>
    <x v="0"/>
    <s v="ANTES DE 10 DIAS"/>
  </r>
  <r>
    <s v="Jrojas@crees.org.do"/>
    <s v="Serie de datos con los salarios promedio cotizados por los empleados en los distintos sistemas de pensiones"/>
    <x v="6"/>
    <n v="5"/>
    <s v="Referida"/>
    <m/>
    <d v="2016-09-19T00:00:00"/>
    <x v="3"/>
    <n v="9"/>
    <x v="31"/>
    <m/>
    <d v="2016-09-26T00:00:00"/>
    <d v="2016-09-23T00:00:00"/>
    <n v="5"/>
    <x v="0"/>
    <s v="ANTES DE 10 DIAS"/>
  </r>
  <r>
    <s v="germancabreja@gmail.com"/>
    <s v="Deuda a la SS por ayuntamientos"/>
    <x v="1"/>
    <n v="15"/>
    <s v="Procede"/>
    <m/>
    <d v="2016-09-29T00:00:00"/>
    <x v="3"/>
    <n v="9"/>
    <x v="31"/>
    <m/>
    <s v="13/10/2016"/>
    <d v="2016-09-13T00:00:00"/>
    <n v="-13"/>
    <x v="0"/>
    <s v="ANTES DE 10 DIAS"/>
  </r>
  <r>
    <s v="jmieses@gmail.com"/>
    <s v="Detalles de pagos realizados en los años 2007 al 2010"/>
    <x v="1"/>
    <n v="15"/>
    <s v="Procede"/>
    <m/>
    <d v="2016-10-10T00:00:00"/>
    <x v="3"/>
    <n v="10"/>
    <x v="32"/>
    <m/>
    <s v="13/10/2016"/>
    <d v="2016-09-13T00:00:00"/>
    <n v="-20"/>
    <x v="0"/>
    <s v="ANTES DE 10 DIAS"/>
  </r>
  <r>
    <s v="jheredia100@hotmail.com"/>
    <s v="Relación de los nombres de las empresas inscritas en la TSS en el mes de septiembre"/>
    <x v="1"/>
    <n v="15"/>
    <s v="Procede"/>
    <m/>
    <d v="2016-10-11T00:00:00"/>
    <x v="3"/>
    <n v="10"/>
    <x v="32"/>
    <m/>
    <d v="2016-11-01T00:00:00"/>
    <d v="2016-10-21T00:00:00"/>
    <n v="9"/>
    <x v="0"/>
    <s v="ANTES DE 10 DIAS"/>
  </r>
  <r>
    <s v="cb@fumicontrol.com.do"/>
    <s v="Pasos y requisitos para registrar una empresa en la TSS, su nòmina y cuáles son las sanciones"/>
    <x v="0"/>
    <n v="3"/>
    <m/>
    <m/>
    <m/>
    <x v="2"/>
    <s v=""/>
    <x v="11"/>
    <m/>
    <s v=""/>
    <m/>
    <n v="0"/>
    <x v="0"/>
    <s v="ANTES DE 10 DIAS"/>
  </r>
  <r>
    <s v="cortes.carolina13@gmail.com"/>
    <s v="Base de datos de la TSS"/>
    <x v="3"/>
    <n v="5"/>
    <s v="Rechazada"/>
    <m/>
    <d v="2016-10-25T00:00:00"/>
    <x v="3"/>
    <n v="10"/>
    <x v="32"/>
    <m/>
    <d v="2016-11-01T00:00:00"/>
    <d v="2016-10-27T00:00:00"/>
    <n v="3"/>
    <x v="0"/>
    <s v="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41">
  <r>
    <n v="1"/>
    <s v="Patricia sanchez"/>
    <s v="829-633-3338"/>
    <s v="patriciajavier8@hotmail.com"/>
    <s v="Rol de la TSS"/>
    <s v="Página Web"/>
    <n v="2"/>
    <x v="0"/>
    <m/>
    <d v="2014-02-13T00:00:00"/>
    <s v="2014"/>
    <n v="2"/>
    <x v="0"/>
    <d v="2014-01-01T00:00:00"/>
    <d v="2014-02-17T00:00:00"/>
    <d v="2014-02-13T00:00:00"/>
    <n v="0"/>
    <x v="0"/>
    <x v="0"/>
  </r>
  <r>
    <n v="2"/>
    <s v="Salomé Medina"/>
    <s v="829-903-3109"/>
    <s v="eliml24@hotmail.com"/>
    <s v="Areas en las Oficinas Regionales de la TSS "/>
    <s v="Página Web"/>
    <n v="2"/>
    <x v="0"/>
    <m/>
    <d v="2014-02-13T00:00:00"/>
    <s v="2014"/>
    <n v="2"/>
    <x v="0"/>
    <d v="2014-01-06T00:00:00"/>
    <d v="2014-02-17T00:00:00"/>
    <d v="2014-02-13T00:00:00"/>
    <n v="0"/>
    <x v="0"/>
    <x v="0"/>
  </r>
  <r>
    <n v="3"/>
    <s v="Jonathan Cabrera"/>
    <s v="829-718-0888"/>
    <s v="jcabrera@newpartners.com.do"/>
    <s v="Rango de sueldos en el Gobierno Central"/>
    <s v="Base de Datos"/>
    <n v="15"/>
    <x v="1"/>
    <m/>
    <d v="2014-02-06T00:00:00"/>
    <s v="2014"/>
    <n v="2"/>
    <x v="0"/>
    <d v="2014-01-21T00:00:00"/>
    <d v="2014-02-28T00:00:00"/>
    <d v="2014-02-19T00:00:00"/>
    <n v="9"/>
    <x v="0"/>
    <x v="0"/>
  </r>
  <r>
    <n v="4"/>
    <s v="Martha L. Matos Perez"/>
    <s v="809-710-2177"/>
    <s v="marthamatosp@yahoo.es"/>
    <s v="Cantidad de empresas registradas en la región este"/>
    <s v="Base de Datos"/>
    <n v="15"/>
    <x v="0"/>
    <m/>
    <d v="2014-02-19T00:00:00"/>
    <s v="2014"/>
    <n v="2"/>
    <x v="0"/>
    <d v="2014-02-27T00:00:00"/>
    <d v="2014-03-13T00:00:00"/>
    <d v="2014-03-04T00:00:00"/>
    <n v="9"/>
    <x v="0"/>
    <x v="0"/>
  </r>
  <r>
    <n v="5"/>
    <s v="Charina Bautista"/>
    <s v="829-718-2621"/>
    <s v="charinabtta@gmail.com"/>
    <s v="Cantidad de Pymes en RD"/>
    <s v="Referida"/>
    <n v="3"/>
    <x v="2"/>
    <m/>
    <d v="2014-03-11T00:00:00"/>
    <s v="2014"/>
    <n v="3"/>
    <x v="1"/>
    <d v="2014-04-18T00:00:00"/>
    <d v="2014-03-14T00:00:00"/>
    <d v="2014-03-11T00:00:00"/>
    <n v="0"/>
    <x v="0"/>
    <x v="0"/>
  </r>
  <r>
    <n v="6"/>
    <s v="Evelyn Castillo Bastardo"/>
    <s v="809-554-5130"/>
    <s v="evelyncastillo5@hotmail.com"/>
    <s v="Cantidad de Trabajadores registrados en TSS"/>
    <s v="Base de Datos"/>
    <n v="15"/>
    <x v="0"/>
    <m/>
    <d v="2014-02-25T00:00:00"/>
    <s v="2014"/>
    <n v="2"/>
    <x v="0"/>
    <d v="2014-04-05T00:00:00"/>
    <d v="2014-03-19T00:00:00"/>
    <d v="2014-03-07T00:00:00"/>
    <n v="8"/>
    <x v="0"/>
    <x v="0"/>
  </r>
  <r>
    <n v="7"/>
    <s v="Lucy Esther Ramirez"/>
    <s v="829-585-4528"/>
    <s v="lucyesther95@hotmail.com"/>
    <s v="Rol de la TSS, Misión, Visión y Valores"/>
    <s v="Página Web"/>
    <n v="2"/>
    <x v="0"/>
    <m/>
    <d v="2014-03-07T00:00:00"/>
    <s v="2014"/>
    <n v="3"/>
    <x v="1"/>
    <d v="2014-06-19T00:00:00"/>
    <d v="2014-03-11T00:00:00"/>
    <d v="2014-03-11T00:00:00"/>
    <n v="2"/>
    <x v="0"/>
    <x v="0"/>
  </r>
  <r>
    <n v="8"/>
    <s v="Randy Domingues"/>
    <s v="829-919-4861"/>
    <s v="randystiven59@gmail.Com"/>
    <s v="Rol de la TSS, Misión, Visión y Valores"/>
    <s v="Página Web"/>
    <n v="2"/>
    <x v="0"/>
    <m/>
    <d v="2014-03-11T00:00:00"/>
    <s v="2014"/>
    <n v="3"/>
    <x v="1"/>
    <d v="2014-09-24T00:00:00"/>
    <d v="2014-03-13T00:00:00"/>
    <d v="2014-03-11T00:00:00"/>
    <n v="0"/>
    <x v="0"/>
    <x v="0"/>
  </r>
  <r>
    <n v="9"/>
    <s v="Dayana Acosta"/>
    <s v="809-565-5582"/>
    <s v="dayana24acosta@gmail.com"/>
    <s v="Balance General del Régimen Contributivo"/>
    <s v="Base de Datos"/>
    <n v="15"/>
    <x v="0"/>
    <m/>
    <d v="2014-03-20T00:00:00"/>
    <s v="2014"/>
    <n v="3"/>
    <x v="1"/>
    <d v="2014-11-10T00:00:00"/>
    <d v="2014-04-10T00:00:00"/>
    <d v="2014-03-21T00:00:00"/>
    <n v="1"/>
    <x v="0"/>
    <x v="0"/>
  </r>
  <r>
    <n v="10"/>
    <s v="Lorenza Santana"/>
    <s v="809-563-0288"/>
    <s v="lorenza2441@hotmail.com"/>
    <s v="Cuales Instituciones Públicas estan al día en el pago de la Seguridad Social"/>
    <s v="Base de Datos"/>
    <n v="15"/>
    <x v="0"/>
    <m/>
    <d v="2014-03-12T00:00:00"/>
    <s v="2014"/>
    <n v="3"/>
    <x v="1"/>
    <d v="2014-12-25T00:00:00"/>
    <d v="2014-04-02T00:00:00"/>
    <d v="2014-03-25T00:00:00"/>
    <n v="9"/>
    <x v="0"/>
    <x v="0"/>
  </r>
  <r>
    <n v="11"/>
    <s v="Felvia Mejía Santos"/>
    <s v="809-855-3867"/>
    <s v="fmejia@forbesamericas.com"/>
    <s v="Lista de las 20 empresas que mas empleados tienen"/>
    <s v="Base de Datos"/>
    <n v="15"/>
    <x v="0"/>
    <m/>
    <d v="2014-03-26T00:00:00"/>
    <s v="2014"/>
    <n v="3"/>
    <x v="1"/>
    <d v="2014-12-24T00:00:00"/>
    <d v="2014-04-16T00:00:00"/>
    <d v="2014-03-28T00:00:00"/>
    <n v="2"/>
    <x v="0"/>
    <x v="0"/>
  </r>
  <r>
    <n v="12"/>
    <s v="Glori Reyes Morillo"/>
    <s v="809-237-8104"/>
    <s v="glorimassielreyesmorillo@gmail.com"/>
    <s v="Rol de la TSS"/>
    <s v="Página Web"/>
    <n v="2"/>
    <x v="0"/>
    <m/>
    <d v="2014-03-26T00:00:00"/>
    <s v="2014"/>
    <n v="3"/>
    <x v="1"/>
    <d v="2014-12-30T00:00:00"/>
    <d v="2014-03-28T00:00:00"/>
    <d v="2014-03-31T00:00:00"/>
    <n v="3"/>
    <x v="1"/>
    <x v="0"/>
  </r>
  <r>
    <n v="13"/>
    <s v="Miguel Angel Vargas Fernandez"/>
    <s v="809-961-9348"/>
    <s v="mvargas@itla.edu.do"/>
    <s v="Detalles de la devolución de fondos"/>
    <s v="Página Web"/>
    <n v="2"/>
    <x v="0"/>
    <m/>
    <d v="2014-03-31T00:00:00"/>
    <s v="2014"/>
    <n v="3"/>
    <x v="1"/>
    <d v="2015-01-01T00:00:00"/>
    <d v="2014-04-02T00:00:00"/>
    <d v="2014-03-31T00:00:00"/>
    <n v="0"/>
    <x v="0"/>
    <x v="0"/>
  </r>
  <r>
    <n v="14"/>
    <s v="Teresa Lopez"/>
    <s v="809-533-9061"/>
    <s v="capricorniotere@hotmail.com"/>
    <s v="Beneficio establecido por ley sobre personas desempleada"/>
    <s v="Referida"/>
    <n v="3"/>
    <x v="2"/>
    <m/>
    <d v="2014-04-01T00:00:00"/>
    <s v="2014"/>
    <n v="4"/>
    <x v="2"/>
    <d v="2015-01-05T00:00:00"/>
    <d v="2014-04-04T00:00:00"/>
    <d v="2014-04-02T00:00:00"/>
    <n v="1"/>
    <x v="0"/>
    <x v="0"/>
  </r>
  <r>
    <n v="15"/>
    <s v="Maria Antonia Liriano"/>
    <s v="809-756-7750"/>
    <s v="abel_adames20@hotmail.com"/>
    <s v="Proceso que debe seguir para actualizar una cedula en base de datos"/>
    <s v="Base de Datos"/>
    <n v="15"/>
    <x v="0"/>
    <d v="2014-04-09T00:00:00"/>
    <d v="2014-04-16T00:00:00"/>
    <s v="2014"/>
    <n v="4"/>
    <x v="2"/>
    <d v="2015-01-21T00:00:00"/>
    <d v="2014-05-08T00:00:00"/>
    <d v="2014-04-16T00:00:00"/>
    <n v="0"/>
    <x v="0"/>
    <x v="0"/>
  </r>
  <r>
    <n v="16"/>
    <s v="Fernando Roedan hernandez"/>
    <s v="809-803-8568"/>
    <s v="fernando.roedan@gmail.com"/>
    <s v="Copia de los Procesos jurídicos de empleadores"/>
    <s v="Rechazada"/>
    <n v="5"/>
    <x v="1"/>
    <m/>
    <d v="2014-04-08T00:00:00"/>
    <s v="2014"/>
    <n v="4"/>
    <x v="2"/>
    <d v="2015-01-26T00:00:00"/>
    <d v="2014-04-15T00:00:00"/>
    <d v="2014-04-08T00:00:00"/>
    <n v="0"/>
    <x v="0"/>
    <x v="0"/>
  </r>
  <r>
    <n v="17"/>
    <s v="Fernando Roedan hernandez"/>
    <s v="809-803-8568"/>
    <s v="fernando.roedan@gmail.com"/>
    <s v="Modelo de Querella utilizado contra empleadores"/>
    <s v="Recursos Humanos"/>
    <n v="5"/>
    <x v="0"/>
    <m/>
    <d v="2014-04-09T00:00:00"/>
    <s v="2014"/>
    <n v="4"/>
    <x v="2"/>
    <d v="2015-04-02T00:00:00"/>
    <d v="2014-04-16T00:00:00"/>
    <d v="2014-04-10T00:00:00"/>
    <n v="1"/>
    <x v="0"/>
    <x v="0"/>
  </r>
  <r>
    <n v="18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s v="2014"/>
    <n v="4"/>
    <x v="2"/>
    <d v="2015-04-03T00:00:00"/>
    <d v="2014-05-02T00:00:00"/>
    <d v="2014-04-14T00:00:00"/>
    <n v="2"/>
    <x v="0"/>
    <x v="0"/>
  </r>
  <r>
    <n v="19"/>
    <s v="Yanira Morillo"/>
    <s v="809-303-3029"/>
    <s v="No registrado"/>
    <s v="Como registrarse en TSS, cuando corresponde pagar"/>
    <s v="Recursos Humanos"/>
    <n v="5"/>
    <x v="0"/>
    <m/>
    <d v="2014-04-09T00:00:00"/>
    <s v="2014"/>
    <n v="4"/>
    <x v="2"/>
    <d v="2015-05-04T00:00:00"/>
    <d v="2014-04-16T00:00:00"/>
    <d v="2014-04-16T00:00:00"/>
    <n v="5"/>
    <x v="0"/>
    <x v="0"/>
  </r>
  <r>
    <n v="20"/>
    <s v="Fernando Roedan hernandez"/>
    <s v="809-803-8568"/>
    <s v="fernando.roedan@gmail.com"/>
    <s v="Copia de expedientes de procesos sancionadores tramitados por la TSS"/>
    <s v="Rechazada"/>
    <n v="5"/>
    <x v="1"/>
    <m/>
    <d v="2014-04-08T00:00:00"/>
    <s v="2014"/>
    <n v="4"/>
    <x v="2"/>
    <d v="2015-09-24T00:00:00"/>
    <d v="2014-04-15T00:00:00"/>
    <d v="2014-04-08T00:00:00"/>
    <n v="0"/>
    <x v="0"/>
    <x v="1"/>
  </r>
  <r>
    <n v="21"/>
    <s v="Mary Monsanto"/>
    <s v="829-889-4400"/>
    <s v="marymonsanto67@hotmail.com"/>
    <s v="Procedimiento para registrar empresa"/>
    <s v="Recursos Humanos"/>
    <n v="5"/>
    <x v="0"/>
    <m/>
    <d v="2014-04-09T00:00:00"/>
    <s v="2014"/>
    <n v="4"/>
    <x v="2"/>
    <d v="2015-10-09T00:00:00"/>
    <d v="2014-04-16T00:00:00"/>
    <d v="2014-04-16T00:00:00"/>
    <n v="5"/>
    <x v="0"/>
    <x v="0"/>
  </r>
  <r>
    <n v="22"/>
    <s v="Jimena Mariana"/>
    <s v="849-853-7469"/>
    <s v="No registrado"/>
    <s v="Como pagar facturas de TSS y consecuencias del no pago"/>
    <s v="Recursos Humanos"/>
    <n v="5"/>
    <x v="0"/>
    <m/>
    <d v="2014-04-08T00:00:00"/>
    <s v="2014"/>
    <n v="4"/>
    <x v="2"/>
    <d v="2015-12-24T00:00:00"/>
    <d v="2014-04-15T00:00:00"/>
    <d v="2014-04-16T00:00:00"/>
    <n v="6"/>
    <x v="1"/>
    <x v="0"/>
  </r>
  <r>
    <n v="23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s v="2014"/>
    <n v="4"/>
    <x v="2"/>
    <d v="2015-12-25T00:00:00"/>
    <d v="2014-05-02T00:00:00"/>
    <d v="2014-04-14T00:00:00"/>
    <n v="2"/>
    <x v="0"/>
    <x v="0"/>
  </r>
  <r>
    <n v="24"/>
    <s v="Jose de Jesus Berges martin"/>
    <s v="829-918-2808"/>
    <s v="jberges@bergeslaw.do"/>
    <s v="Certificación de cotización"/>
    <s v="Rechazada"/>
    <n v="5"/>
    <x v="1"/>
    <m/>
    <d v="2014-04-21T00:00:00"/>
    <s v="2014"/>
    <n v="4"/>
    <x v="2"/>
    <d v="2015-12-31T00:00:00"/>
    <d v="2014-04-28T00:00:00"/>
    <d v="2014-04-23T00:00:00"/>
    <n v="2"/>
    <x v="0"/>
    <x v="1"/>
  </r>
  <r>
    <n v="25"/>
    <s v="Sorange Peña Lara"/>
    <s v="809-728-8242"/>
    <s v="sorange_94@hotmail.com"/>
    <s v="Certificación de cotización"/>
    <s v="Rechazada"/>
    <n v="5"/>
    <x v="1"/>
    <m/>
    <d v="2014-04-23T00:00:00"/>
    <s v="2014"/>
    <n v="4"/>
    <x v="2"/>
    <d v="2016-01-01T00:00:00"/>
    <d v="2014-04-30T00:00:00"/>
    <d v="2014-04-24T00:00:00"/>
    <n v="1"/>
    <x v="0"/>
    <x v="1"/>
  </r>
  <r>
    <n v="26"/>
    <s v="Rosanna Ventura"/>
    <s v="809-596-2318"/>
    <s v="mgkeila_esther@hotmail.com"/>
    <s v="Misión, Visión y Valores"/>
    <s v="Recursos Humanos"/>
    <n v="5"/>
    <x v="0"/>
    <m/>
    <d v="2014-04-28T00:00:00"/>
    <s v="2014"/>
    <n v="4"/>
    <x v="2"/>
    <d v="2016-01-04T00:00:00"/>
    <d v="2014-05-05T00:00:00"/>
    <d v="2014-04-28T00:00:00"/>
    <n v="0"/>
    <x v="0"/>
    <x v="0"/>
  </r>
  <r>
    <n v="27"/>
    <s v="Miguel Alberto Surun"/>
    <s v="809-334-6303"/>
    <s v="c.batista@mashlaw.com"/>
    <s v="Certificación de desembolsos al PRISS desde 2002/2014"/>
    <s v="Referida"/>
    <n v="3"/>
    <x v="2"/>
    <m/>
    <d v="2014-05-13T00:00:00"/>
    <s v="2014"/>
    <n v="5"/>
    <x v="3"/>
    <d v="2016-01-21T00:00:00"/>
    <d v="2014-05-16T00:00:00"/>
    <d v="2014-05-13T00:00:00"/>
    <n v="0"/>
    <x v="0"/>
    <x v="1"/>
  </r>
  <r>
    <n v="28"/>
    <s v="Angelica Zamora"/>
    <s v="506-8845-9665"/>
    <s v="azamora@revistasumma.com"/>
    <s v="Lista de las empresasque tienen 500 empleados directos o mas en RD"/>
    <s v="Base de Datos"/>
    <n v="15"/>
    <x v="0"/>
    <m/>
    <d v="2014-05-19T00:00:00"/>
    <s v="2014"/>
    <n v="5"/>
    <x v="3"/>
    <d v="2016-01-25T00:00:00"/>
    <d v="2014-06-09T00:00:00"/>
    <d v="2014-05-23T00:00:00"/>
    <n v="4"/>
    <x v="0"/>
    <x v="0"/>
  </r>
  <r>
    <n v="29"/>
    <s v="Franthely Pacheco Guerrero"/>
    <s v="829-801-2576"/>
    <s v="franpachecog@gmail.com"/>
    <s v="Condiciones para optar concurso Periodista"/>
    <s v="Recursos Humanos"/>
    <n v="5"/>
    <x v="0"/>
    <m/>
    <d v="2014-05-27T00:00:00"/>
    <s v="2014"/>
    <n v="5"/>
    <x v="3"/>
    <d v="2016-02-27T00:00:00"/>
    <d v="2014-06-03T00:00:00"/>
    <d v="2014-05-27T00:00:00"/>
    <n v="0"/>
    <x v="0"/>
    <x v="0"/>
  </r>
  <r>
    <n v="30"/>
    <s v="Yoanny Ureña"/>
    <s v="809-650-0303"/>
    <s v="joannyureña2@gmail.com"/>
    <s v="Criterios estadisticos para calcular mora, interes y recargo"/>
    <s v="Página Web"/>
    <n v="2"/>
    <x v="0"/>
    <m/>
    <d v="2014-06-09T00:00:00"/>
    <s v="2014"/>
    <n v="6"/>
    <x v="4"/>
    <d v="2016-03-24T00:00:00"/>
    <d v="2014-06-11T00:00:00"/>
    <d v="2014-06-10T00:00:00"/>
    <n v="1"/>
    <x v="0"/>
    <x v="0"/>
  </r>
  <r>
    <n v="31"/>
    <s v="Faustino Jimenez Almonte"/>
    <s v="809-756-4211"/>
    <s v="fjimeneza@dgii.gov.do"/>
    <s v="Recaudación como porcentaje del PBI de la Seguridad Social, por tipo de regimen, períodos 2005/2013."/>
    <s v="Página Web"/>
    <n v="2"/>
    <x v="0"/>
    <m/>
    <d v="2014-06-23T00:00:00"/>
    <s v="2014"/>
    <n v="6"/>
    <x v="4"/>
    <d v="2016-03-23T00:00:00"/>
    <d v="2014-06-25T00:00:00"/>
    <d v="2014-06-25T00:00:00"/>
    <n v="2"/>
    <x v="0"/>
    <x v="0"/>
  </r>
  <r>
    <n v="32"/>
    <s v="Kensy casado"/>
    <s v="829-273-8486"/>
    <s v="kenssy@hotmail.es"/>
    <s v="Biografia del Tesorero"/>
    <s v="Recursos Humanos"/>
    <n v="5"/>
    <x v="0"/>
    <m/>
    <d v="2014-06-27T00:00:00"/>
    <s v="2014"/>
    <n v="6"/>
    <x v="4"/>
    <d v="2016-03-25T00:00:00"/>
    <d v="2014-07-04T00:00:00"/>
    <d v="2014-06-27T00:00:00"/>
    <n v="0"/>
    <x v="0"/>
    <x v="0"/>
  </r>
  <r>
    <n v="33"/>
    <s v="Zoila estevez"/>
    <s v="809-285-7770"/>
    <s v="zoilarova1229@hotmail.com"/>
    <s v="Normas Internacionales de Contabilidad utilizadas en TSS"/>
    <s v="Recursos Humanos"/>
    <n v="5"/>
    <x v="0"/>
    <m/>
    <d v="2014-07-28T00:00:00"/>
    <s v="2014"/>
    <n v="7"/>
    <x v="5"/>
    <d v="2016-05-02T00:00:00"/>
    <d v="2014-08-04T00:00:00"/>
    <d v="2014-08-01T00:00:00"/>
    <n v="4"/>
    <x v="0"/>
    <x v="0"/>
  </r>
  <r>
    <n v="34"/>
    <s v="Niurka Nuñez"/>
    <m/>
    <s v="niurka21@hotmail.es"/>
    <s v="Devolución dependiente Adicional"/>
    <s v="Recursos Humanos"/>
    <n v="5"/>
    <x v="0"/>
    <m/>
    <d v="2014-07-28T00:00:00"/>
    <s v="2014"/>
    <n v="7"/>
    <x v="5"/>
    <d v="2016-05-26T00:00:00"/>
    <d v="2014-08-04T00:00:00"/>
    <d v="2014-08-01T00:00:00"/>
    <n v="4"/>
    <x v="0"/>
    <x v="0"/>
  </r>
  <r>
    <n v="35"/>
    <s v="Fabian Echavarria"/>
    <s v="809-910-5210"/>
    <s v="12y5vedado@gamil.com"/>
    <s v="Calculo Percapita Regimen Subsidiado"/>
    <s v="Recursos Humanos"/>
    <n v="5"/>
    <x v="0"/>
    <m/>
    <d v="2014-08-13T00:00:00"/>
    <s v="2014"/>
    <n v="8"/>
    <x v="6"/>
    <d v="2016-08-16T00:00:00"/>
    <d v="2014-08-20T00:00:00"/>
    <d v="2014-08-14T00:00:00"/>
    <n v="1"/>
    <x v="0"/>
    <x v="0"/>
  </r>
  <r>
    <n v="36"/>
    <s v="Lorenzo A Martinez"/>
    <s v="809-879-0779"/>
    <s v="l_martinezl@hotmail.com"/>
    <s v="Listado de AFP que operan en RD"/>
    <s v="Referida"/>
    <n v="3"/>
    <x v="0"/>
    <m/>
    <d v="2014-08-14T00:00:00"/>
    <s v="2014"/>
    <n v="8"/>
    <x v="6"/>
    <d v="2016-09-24T00:00:00"/>
    <d v="2014-08-19T00:00:00"/>
    <d v="2014-08-18T00:00:00"/>
    <n v="2"/>
    <x v="0"/>
    <x v="0"/>
  </r>
  <r>
    <n v="37"/>
    <s v="Maria Elena Gonzalez"/>
    <s v="829-433-3469"/>
    <s v="mariena13@hotmail.com"/>
    <s v="Fecha de Ingreso de la Ciudadana Julia Ramirez"/>
    <s v="Rechazada"/>
    <n v="5"/>
    <x v="1"/>
    <m/>
    <d v="2014-08-19T00:00:00"/>
    <s v="2014"/>
    <n v="8"/>
    <x v="6"/>
    <d v="2016-11-06T00:00:00"/>
    <d v="2014-08-26T00:00:00"/>
    <d v="2014-08-21T00:00:00"/>
    <n v="2"/>
    <x v="0"/>
    <x v="0"/>
  </r>
  <r>
    <n v="38"/>
    <s v="Giller Perez"/>
    <s v="809-617-5820"/>
    <s v="gro21@hotmail.com"/>
    <s v="Calculos deducción salarios"/>
    <s v="Página Web"/>
    <n v="2"/>
    <x v="0"/>
    <m/>
    <d v="2014-08-25T00:00:00"/>
    <s v="2014"/>
    <n v="8"/>
    <x v="6"/>
    <d v="2016-12-25T00:00:00"/>
    <d v="2014-08-27T00:00:00"/>
    <d v="2014-08-25T00:00:00"/>
    <n v="0"/>
    <x v="0"/>
    <x v="0"/>
  </r>
  <r>
    <n v="39"/>
    <s v="Manuel Ramiro "/>
    <s v="809-769-2998"/>
    <s v="manuelamoris@hotmail.com"/>
    <s v="Distribución salario por año y sexo."/>
    <s v="Página Web"/>
    <n v="2"/>
    <x v="0"/>
    <m/>
    <d v="2014-08-28T00:00:00"/>
    <s v="2014"/>
    <n v="8"/>
    <x v="6"/>
    <d v="2017-01-01T00:00:00"/>
    <d v="2014-09-01T00:00:00"/>
    <d v="2014-08-29T00:00:00"/>
    <n v="1"/>
    <x v="0"/>
    <x v="0"/>
  </r>
  <r>
    <n v="40"/>
    <s v="Miguel Peralta"/>
    <s v="829-288-0736"/>
    <s v="guelin.peralta@hotmail.com"/>
    <s v="Asalariados inscritos en el SDSS"/>
    <s v="Página Web"/>
    <n v="2"/>
    <x v="0"/>
    <m/>
    <d v="2014-09-01T00:00:00"/>
    <s v="2014"/>
    <n v="9"/>
    <x v="7"/>
    <d v="2017-01-09T00:00:00"/>
    <d v="2014-09-03T00:00:00"/>
    <d v="2014-09-02T00:00:00"/>
    <n v="1"/>
    <x v="0"/>
    <x v="0"/>
  </r>
  <r>
    <n v="41"/>
    <s v="Miguel Peralta"/>
    <s v="829-288-0736"/>
    <s v="guelin.peralta@hotmail.com"/>
    <s v="EstadisticasExtranjeros asistidos en Hospitales"/>
    <s v="Referida"/>
    <n v="3"/>
    <x v="2"/>
    <m/>
    <d v="2014-09-01T00:00:00"/>
    <s v="2014"/>
    <n v="9"/>
    <x v="7"/>
    <d v="2017-01-21T00:00:00"/>
    <d v="2014-09-04T00:00:00"/>
    <d v="2014-09-02T00:00:00"/>
    <n v="1"/>
    <x v="0"/>
    <x v="0"/>
  </r>
  <r>
    <n v="42"/>
    <s v="Manuel Ramiro "/>
    <s v="809-769-2998"/>
    <s v="manuelamoris@hotmail.com"/>
    <s v="Distribución por ingreso mensual."/>
    <s v="Página Web"/>
    <n v="2"/>
    <x v="0"/>
    <m/>
    <d v="2014-09-19T00:00:00"/>
    <s v="2014"/>
    <n v="9"/>
    <x v="7"/>
    <d v="2017-01-30T00:00:00"/>
    <d v="2014-09-23T00:00:00"/>
    <d v="2014-09-19T00:00:00"/>
    <n v="0"/>
    <x v="0"/>
    <x v="0"/>
  </r>
  <r>
    <n v="43"/>
    <s v="Manuel Ramiro "/>
    <s v="809-769-2998"/>
    <s v="manuelamoris@hotmail.com"/>
    <s v="Gastos Totales de Preaviso y Cesantia pagados en el 2011"/>
    <s v="Referida"/>
    <n v="3"/>
    <x v="0"/>
    <m/>
    <d v="2014-09-22T00:00:00"/>
    <s v="2014"/>
    <n v="9"/>
    <x v="7"/>
    <m/>
    <d v="2014-09-26T00:00:00"/>
    <d v="2014-09-22T00:00:00"/>
    <n v="0"/>
    <x v="0"/>
    <x v="0"/>
  </r>
  <r>
    <n v="44"/>
    <s v="Rachel Cabral"/>
    <s v="809-234-7826"/>
    <s v="danilocabralt@hotmail.com"/>
    <s v="Rol, funciones de la TSS"/>
    <s v="Página Web"/>
    <n v="2"/>
    <x v="0"/>
    <m/>
    <d v="2014-09-30T00:00:00"/>
    <s v="2014"/>
    <n v="9"/>
    <x v="7"/>
    <m/>
    <d v="2014-10-02T00:00:00"/>
    <d v="2014-10-01T00:00:00"/>
    <n v="1"/>
    <x v="0"/>
    <x v="0"/>
  </r>
  <r>
    <n v="45"/>
    <s v="Karolin Uceta"/>
    <s v="829-448-8089"/>
    <s v="Karoline-michelle@hotmail.com"/>
    <s v="Documentos varios, Brochur que contenga información de la TSS"/>
    <s v="Recursos Humanos"/>
    <n v="5"/>
    <x v="0"/>
    <m/>
    <d v="2014-09-30T00:00:00"/>
    <s v="2014"/>
    <n v="9"/>
    <x v="7"/>
    <m/>
    <d v="2014-10-07T00:00:00"/>
    <d v="2014-10-01T00:00:00"/>
    <n v="1"/>
    <x v="0"/>
    <x v="0"/>
  </r>
  <r>
    <n v="46"/>
    <s v="Aralisa Pujols Disla"/>
    <s v="809-686-5884"/>
    <s v="aralizapujols@gmail.com"/>
    <s v="Documentos varios, Brochur que contenga información de la TSS"/>
    <s v="Recursos Humanos"/>
    <n v="5"/>
    <x v="0"/>
    <m/>
    <d v="2014-09-30T00:00:00"/>
    <s v="2014"/>
    <n v="9"/>
    <x v="7"/>
    <m/>
    <d v="2014-10-07T00:00:00"/>
    <d v="2014-09-30T00:00:00"/>
    <n v="0"/>
    <x v="0"/>
    <x v="0"/>
  </r>
  <r>
    <n v="47"/>
    <s v="Viola Disla"/>
    <s v="809-430-2237"/>
    <s v="vdisla@bancoademi.com.do"/>
    <s v="Listado de empresas con registro de  trabajadores de 1 a 20"/>
    <s v="Base de Datos"/>
    <n v="15"/>
    <x v="0"/>
    <m/>
    <d v="2014-10-03T00:00:00"/>
    <s v="2014"/>
    <n v="10"/>
    <x v="8"/>
    <m/>
    <d v="2014-10-24T00:00:00"/>
    <d v="2014-10-07T00:00:00"/>
    <n v="2"/>
    <x v="0"/>
    <x v="0"/>
  </r>
  <r>
    <n v="48"/>
    <s v="Genesis Esther Duarte"/>
    <s v="829-449-6050"/>
    <s v="genesis520@hotmail.es"/>
    <s v="Que es la TSS, Funciones, como afiliar trabajadores a la TSS"/>
    <s v="Página Web"/>
    <n v="2"/>
    <x v="0"/>
    <m/>
    <d v="2014-10-13T00:00:00"/>
    <s v="2014"/>
    <n v="10"/>
    <x v="8"/>
    <m/>
    <d v="2014-10-15T00:00:00"/>
    <m/>
    <n v="0"/>
    <x v="0"/>
    <x v="0"/>
  </r>
  <r>
    <n v="49"/>
    <s v="Isaury de la Cruz"/>
    <s v="829-933-1044"/>
    <s v="isa3197@gitmail.com"/>
    <s v="Datos sobre la TSS"/>
    <s v="Página Web"/>
    <n v="2"/>
    <x v="0"/>
    <m/>
    <d v="2014-10-13T00:00:00"/>
    <s v="2014"/>
    <n v="10"/>
    <x v="8"/>
    <m/>
    <d v="2014-10-15T00:00:00"/>
    <d v="2014-10-13T00:00:00"/>
    <n v="0"/>
    <x v="0"/>
    <x v="0"/>
  </r>
  <r>
    <n v="50"/>
    <s v="Rocio Cabrera"/>
    <s v="829-334-2434"/>
    <s v="rocioclase@hotmail.com"/>
    <s v="Funciones de la TSS"/>
    <s v="Página Web"/>
    <n v="2"/>
    <x v="0"/>
    <m/>
    <d v="2014-10-15T00:00:00"/>
    <s v="2014"/>
    <n v="10"/>
    <x v="8"/>
    <m/>
    <d v="2014-10-17T00:00:00"/>
    <d v="2014-10-15T00:00:00"/>
    <n v="0"/>
    <x v="0"/>
    <x v="0"/>
  </r>
  <r>
    <n v="51"/>
    <s v="Reynaldo Berliza"/>
    <s v="809-530-4940"/>
    <s v="reynaldoberliza@gmail.com"/>
    <s v="Cumplimiento de la Sentencia TC0190-13"/>
    <s v="Recursos Humanos"/>
    <n v="5"/>
    <x v="0"/>
    <m/>
    <d v="2014-10-14T00:00:00"/>
    <s v="2014"/>
    <n v="10"/>
    <x v="8"/>
    <m/>
    <d v="2014-10-21T00:00:00"/>
    <d v="2014-10-15T00:00:00"/>
    <n v="1"/>
    <x v="0"/>
    <x v="0"/>
  </r>
  <r>
    <n v="52"/>
    <s v="Leyvi Ruiz"/>
    <s v="809383-0178"/>
    <s v="iruiz@apap.com.do"/>
    <s v="Datos sobre el CNSS"/>
    <s v="Referida"/>
    <n v="3"/>
    <x v="0"/>
    <m/>
    <d v="2014-10-15T00:00:00"/>
    <s v="2014"/>
    <n v="10"/>
    <x v="8"/>
    <m/>
    <d v="2014-10-20T00:00:00"/>
    <d v="2014-10-16T00:00:00"/>
    <n v="1"/>
    <x v="0"/>
    <x v="0"/>
  </r>
  <r>
    <n v="53"/>
    <s v="Manuel Ramiro "/>
    <s v="809-769-2998"/>
    <s v="manuelamoris@hotmail.com"/>
    <s v="Ingresos Excentos reportados 2011"/>
    <s v="Referida"/>
    <n v="3"/>
    <x v="0"/>
    <m/>
    <d v="2014-10-13T00:00:00"/>
    <s v="2014"/>
    <n v="10"/>
    <x v="8"/>
    <m/>
    <d v="2014-10-16T00:00:00"/>
    <d v="2014-10-16T00:00:00"/>
    <n v="3"/>
    <x v="0"/>
    <x v="0"/>
  </r>
  <r>
    <n v="54"/>
    <s v="Doriam Peña"/>
    <s v="809544-8788"/>
    <s v="dorpena@afppopular.com.do"/>
    <s v="Catalogo actualizado sectores economicos"/>
    <s v="Base de Datos"/>
    <n v="15"/>
    <x v="0"/>
    <m/>
    <d v="2014-10-15T00:00:00"/>
    <s v="2014"/>
    <n v="10"/>
    <x v="8"/>
    <m/>
    <d v="2014-11-05T00:00:00"/>
    <d v="2014-10-15T00:00:00"/>
    <n v="0"/>
    <x v="0"/>
    <x v="0"/>
  </r>
  <r>
    <n v="55"/>
    <s v="Carmen Henríquez"/>
    <s v="809-996-7454"/>
    <s v="marielahenriquez27@gmail.com"/>
    <s v="Datos de la TSS"/>
    <s v="Página Web"/>
    <n v="2"/>
    <x v="0"/>
    <m/>
    <d v="2014-10-15T00:00:00"/>
    <s v="2014"/>
    <n v="10"/>
    <x v="8"/>
    <m/>
    <d v="2014-10-17T00:00:00"/>
    <d v="2014-10-15T00:00:00"/>
    <n v="0"/>
    <x v="0"/>
    <x v="0"/>
  </r>
  <r>
    <n v="56"/>
    <s v="Juana Gonzalez"/>
    <s v="829-343-0914"/>
    <s v="juanagonzalez@gmail.com"/>
    <s v="Normativa y/o procedimiento devolución de Capitas dependientes adicionales"/>
    <s v="Recursos Humanos"/>
    <n v="5"/>
    <x v="0"/>
    <m/>
    <d v="2014-10-20T00:00:00"/>
    <s v="2014"/>
    <n v="10"/>
    <x v="8"/>
    <m/>
    <d v="2014-10-27T00:00:00"/>
    <d v="2014-10-23T00:00:00"/>
    <n v="3"/>
    <x v="0"/>
    <x v="0"/>
  </r>
  <r>
    <n v="57"/>
    <s v="Manuel Ramiro "/>
    <s v="809-769-2998"/>
    <s v="manuelamoris@hotmail.com"/>
    <s v="Ingresos Excentos reportados 2011"/>
    <s v="Referida"/>
    <n v="3"/>
    <x v="0"/>
    <m/>
    <d v="2014-10-20T00:00:00"/>
    <s v="2014"/>
    <n v="10"/>
    <x v="8"/>
    <m/>
    <d v="2014-10-23T00:00:00"/>
    <d v="2014-10-23T00:00:00"/>
    <n v="3"/>
    <x v="0"/>
    <x v="0"/>
  </r>
  <r>
    <n v="58"/>
    <s v="Teresa Hernandez "/>
    <s v="809-341-4602"/>
    <s v="belkis2404@gmail.com"/>
    <s v="Procedimientos de registro de empresas"/>
    <s v="Página Web"/>
    <n v="2"/>
    <x v="0"/>
    <m/>
    <d v="2014-10-21T00:00:00"/>
    <s v="2014"/>
    <n v="10"/>
    <x v="8"/>
    <m/>
    <d v="2014-10-23T00:00:00"/>
    <d v="2014-10-21T00:00:00"/>
    <n v="0"/>
    <x v="0"/>
    <x v="0"/>
  </r>
  <r>
    <n v="59"/>
    <s v="Esteban Suero"/>
    <s v="829-281-2924"/>
    <s v="estebansuero@gmail.com"/>
    <s v="Procedimientos de registro de empresas"/>
    <s v="Página Web"/>
    <n v="2"/>
    <x v="0"/>
    <m/>
    <d v="2014-10-24T00:00:00"/>
    <s v="2014"/>
    <n v="10"/>
    <x v="8"/>
    <m/>
    <d v="2014-10-28T00:00:00"/>
    <d v="2014-10-27T00:00:00"/>
    <n v="1"/>
    <x v="0"/>
    <x v="0"/>
  </r>
  <r>
    <n v="60"/>
    <s v="Fernando Abad"/>
    <s v="809-682-4130"/>
    <s v="ferabad19@hotmail.com"/>
    <s v="Datos de terceros sobre incripción laboral"/>
    <s v="Rechazada"/>
    <n v="5"/>
    <x v="1"/>
    <m/>
    <d v="2014-10-27T00:00:00"/>
    <s v="2014"/>
    <n v="10"/>
    <x v="8"/>
    <m/>
    <d v="2014-11-03T00:00:00"/>
    <d v="2014-10-31T00:00:00"/>
    <n v="4"/>
    <x v="0"/>
    <x v="1"/>
  </r>
  <r>
    <n v="61"/>
    <s v="Arianny Rodriguez"/>
    <s v="809-846-1352"/>
    <s v="ariannyasiris@hotmail.com"/>
    <s v="Datos estadísticos de la Seguridad Social"/>
    <s v="Página Web"/>
    <n v="2"/>
    <x v="0"/>
    <m/>
    <d v="2014-11-04T00:00:00"/>
    <s v="2014"/>
    <n v="11"/>
    <x v="9"/>
    <m/>
    <d v="2014-11-06T00:00:00"/>
    <d v="2014-11-04T00:00:00"/>
    <n v="0"/>
    <x v="0"/>
    <x v="0"/>
  </r>
  <r>
    <n v="62"/>
    <s v="Diogenes Martinez"/>
    <s v="849-207-6815"/>
    <s v="damartinez@hotmail.com"/>
    <s v="Estadisticas, empresas privadas, Instituciones públicas y rangos de salarios"/>
    <s v="Referida"/>
    <n v="3"/>
    <x v="0"/>
    <m/>
    <d v="2014-11-11T00:00:00"/>
    <s v="2014"/>
    <n v="11"/>
    <x v="9"/>
    <m/>
    <d v="2014-11-14T00:00:00"/>
    <d v="2014-11-12T00:00:00"/>
    <n v="1"/>
    <x v="0"/>
    <x v="0"/>
  </r>
  <r>
    <n v="63"/>
    <s v="Marcos Perez Solano"/>
    <s v="809-497-4733"/>
    <s v="marcos231973@hotmail.com"/>
    <s v="Resolución acerca de descuento del 10% Pensionados por discapacidad"/>
    <s v="Referida"/>
    <n v="3"/>
    <x v="0"/>
    <m/>
    <d v="2014-11-07T00:00:00"/>
    <s v="2014"/>
    <n v="11"/>
    <x v="9"/>
    <m/>
    <d v="2014-11-13T00:00:00"/>
    <d v="2014-11-12T00:00:00"/>
    <n v="3"/>
    <x v="0"/>
    <x v="0"/>
  </r>
  <r>
    <n v="64"/>
    <s v="Masielina Baez Molina"/>
    <s v="809-779-7972"/>
    <s v="msielinabaez@gmail.com"/>
    <s v="Información sobre el rol de la TSS"/>
    <s v="Página Web"/>
    <n v="2"/>
    <x v="0"/>
    <m/>
    <d v="2014-11-13T00:00:00"/>
    <s v="2014"/>
    <n v="11"/>
    <x v="9"/>
    <m/>
    <d v="2014-11-17T00:00:00"/>
    <d v="2014-11-14T00:00:00"/>
    <n v="1"/>
    <x v="0"/>
    <x v="0"/>
  </r>
  <r>
    <n v="65"/>
    <s v="Luis Soriano"/>
    <s v="829-882-0613"/>
    <s v="inversor01@gmail.com"/>
    <s v="Cantidad de empleados promedio de salarios de los laboratorios de medicamentos"/>
    <s v="Rechazada"/>
    <n v="5"/>
    <x v="1"/>
    <m/>
    <d v="2014-11-14T00:00:00"/>
    <s v="2014"/>
    <n v="11"/>
    <x v="9"/>
    <m/>
    <d v="2014-11-21T00:00:00"/>
    <d v="2014-11-19T00:00:00"/>
    <n v="3"/>
    <x v="0"/>
    <x v="0"/>
  </r>
  <r>
    <n v="66"/>
    <s v="Diogenes Martinez"/>
    <s v="849-207-207-6815"/>
    <s v="damartinez@hotmail.com"/>
    <s v="Rangos de salarios de las Instituciones Públicas y empresas Privadas"/>
    <s v="Base de Datos"/>
    <n v="15"/>
    <x v="0"/>
    <m/>
    <d v="2014-11-20T00:00:00"/>
    <s v="2014"/>
    <n v="11"/>
    <x v="9"/>
    <m/>
    <d v="2014-12-11T00:00:00"/>
    <d v="2014-11-20T00:00:00"/>
    <n v="0"/>
    <x v="0"/>
    <x v="0"/>
  </r>
  <r>
    <n v="67"/>
    <s v="Diogenes Martinez"/>
    <s v="849-207-207-6815"/>
    <s v="damartinez@hotmail.com"/>
    <s v="Monto total de sueldos reportados del sector públicos y privado"/>
    <s v="Referida"/>
    <n v="3"/>
    <x v="0"/>
    <m/>
    <d v="2014-11-27T00:00:00"/>
    <s v="2014"/>
    <n v="11"/>
    <x v="9"/>
    <m/>
    <d v="2014-12-02T00:00:00"/>
    <d v="2014-12-02T00:00:00"/>
    <n v="3"/>
    <x v="0"/>
    <x v="0"/>
  </r>
  <r>
    <n v="68"/>
    <s v="Braiam M Peguero Novo"/>
    <s v="809-877-1224"/>
    <s v="mpeguero@hotmail.com"/>
    <s v="Aportes sector Turismo, Zonas Francas Etc"/>
    <s v="Base de Datos"/>
    <s v=""/>
    <x v="0"/>
    <m/>
    <d v="2015-01-02T00:00:00"/>
    <s v="2015"/>
    <n v="1"/>
    <x v="10"/>
    <m/>
    <s v=""/>
    <d v="2015-01-09T00:00:00"/>
    <n v="5"/>
    <x v="0"/>
    <x v="0"/>
  </r>
  <r>
    <n v="69"/>
    <s v="Erwin Mendez Soliman"/>
    <s v="809-239-1105"/>
    <s v="Erwinmendez0911@hotmail.com"/>
    <s v="Costo de licenciamiento de Software anualmente, (paquetes de oficina y demas sistemas)"/>
    <s v="Recursos Humanos"/>
    <n v="5"/>
    <x v="0"/>
    <m/>
    <d v="2015-01-14T00:00:00"/>
    <s v="2015"/>
    <n v="1"/>
    <x v="10"/>
    <m/>
    <d v="2015-01-22T00:00:00"/>
    <d v="2015-01-20T00:00:00"/>
    <n v="4"/>
    <x v="0"/>
    <x v="0"/>
  </r>
  <r>
    <n v="70"/>
    <m/>
    <m/>
    <m/>
    <m/>
    <m/>
    <m/>
    <x v="3"/>
    <m/>
    <m/>
    <s v=""/>
    <s v=""/>
    <x v="11"/>
    <m/>
    <s v=""/>
    <m/>
    <n v="0"/>
    <x v="0"/>
    <x v="0"/>
  </r>
  <r>
    <n v="71"/>
    <s v="Ericka Cuevas Gomez"/>
    <s v="809-524-6205"/>
    <s v="administradora00@hotmail.com"/>
    <s v="Empresas registradas en TSS de bahoruco, Barahona, Independencia"/>
    <s v="Rechazada"/>
    <n v="5"/>
    <x v="1"/>
    <m/>
    <d v="2015-01-09T00:00:00"/>
    <s v="2015"/>
    <n v="1"/>
    <x v="10"/>
    <m/>
    <d v="2015-01-16T00:00:00"/>
    <d v="2015-01-13T00:00:00"/>
    <n v="2"/>
    <x v="0"/>
    <x v="0"/>
  </r>
  <r>
    <n v="72"/>
    <s v="Alejandro Paulino"/>
    <s v="809-268-5939"/>
    <s v="paulino_alejandro@hotmail.com"/>
    <s v="Cantidad de empleados registrados en la TSS por la Junta Municipal La Entrada"/>
    <s v="Base de Datos"/>
    <n v="15"/>
    <x v="0"/>
    <m/>
    <d v="2015-01-15T00:00:00"/>
    <s v="2015"/>
    <n v="1"/>
    <x v="10"/>
    <m/>
    <d v="2015-02-09T00:00:00"/>
    <d v="2015-01-27T00:00:00"/>
    <n v="8"/>
    <x v="0"/>
    <x v="0"/>
  </r>
  <r>
    <n v="73"/>
    <s v="Mario Martin Rojas"/>
    <s v="809-907-9625"/>
    <s v="mrojas@sotolaw.com"/>
    <s v="Certificación que haga constar nombre de empresa o entidad que esté cotizando a favor de Fernando Salcedo"/>
    <s v="Rechazada"/>
    <n v="5"/>
    <x v="1"/>
    <m/>
    <d v="2015-01-23T00:00:00"/>
    <s v="2015"/>
    <n v="1"/>
    <x v="10"/>
    <m/>
    <d v="2015-02-02T00:00:00"/>
    <d v="2015-01-28T00:00:00"/>
    <n v="3"/>
    <x v="0"/>
    <x v="0"/>
  </r>
  <r>
    <n v="74"/>
    <s v="Alejandro Paulino"/>
    <s v="809-268-5939"/>
    <s v="paulino_alejandro@hotmail.com"/>
    <s v="Monto cotizado por la Junta Municipal la Entrada desde el 2011"/>
    <s v="Base de Datos"/>
    <n v="15"/>
    <x v="0"/>
    <m/>
    <d v="2015-02-03T00:00:00"/>
    <s v="2015"/>
    <n v="2"/>
    <x v="12"/>
    <m/>
    <d v="2015-02-24T00:00:00"/>
    <d v="2015-02-11T00:00:00"/>
    <n v="6"/>
    <x v="0"/>
    <x v="0"/>
  </r>
  <r>
    <n v="75"/>
    <s v="Alejandro Paulino"/>
    <s v="809-268-5939"/>
    <s v="paulino_alejandro@hotmail.com"/>
    <s v="Nomina de la Junta Municipal la Entrada"/>
    <s v="Referida"/>
    <n v="3"/>
    <x v="2"/>
    <m/>
    <d v="2015-02-03T00:00:00"/>
    <s v="2015"/>
    <n v="2"/>
    <x v="12"/>
    <m/>
    <d v="2015-02-06T00:00:00"/>
    <d v="2015-02-06T00:00:00"/>
    <n v="3"/>
    <x v="0"/>
    <x v="0"/>
  </r>
  <r>
    <n v="76"/>
    <s v="Estanislao Garcia"/>
    <s v="809-567-5049"/>
    <s v="Estanislao_jr@hotmail.com"/>
    <s v="Normas inplementadas en la Institución, Certificación, Organigrama, Competitividad"/>
    <s v="Recursos Humanos"/>
    <n v="5"/>
    <x v="0"/>
    <m/>
    <d v="2015-02-10T00:00:00"/>
    <s v="2015"/>
    <n v="2"/>
    <x v="12"/>
    <m/>
    <d v="2015-02-17T00:00:00"/>
    <d v="2015-02-13T00:00:00"/>
    <n v="3"/>
    <x v="0"/>
    <x v="0"/>
  </r>
  <r>
    <n v="77"/>
    <s v="Michael Martinez"/>
    <s v="829-723-4523"/>
    <s v="elrompeto2010@hotmail.com"/>
    <s v="Requisitos para ingresar a la TSS, Rol de la TSS"/>
    <s v="Recursos Humanos"/>
    <n v="5"/>
    <x v="0"/>
    <m/>
    <d v="2015-02-16T00:00:00"/>
    <s v="2015"/>
    <n v="2"/>
    <x v="12"/>
    <m/>
    <d v="2015-02-23T00:00:00"/>
    <d v="2015-02-19T00:00:00"/>
    <n v="3"/>
    <x v="0"/>
    <x v="0"/>
  </r>
  <r>
    <n v="78"/>
    <s v="Eugenia Brache"/>
    <s v="809-289-4907"/>
    <s v="eugenia.brache@squirepb.com"/>
    <s v="Sentencia caso embajada Estados Unidos"/>
    <s v="Recursos Humanos"/>
    <n v="5"/>
    <x v="0"/>
    <m/>
    <d v="2015-03-09T00:00:00"/>
    <s v="2015"/>
    <n v="3"/>
    <x v="13"/>
    <m/>
    <d v="2015-03-16T00:00:00"/>
    <d v="2015-03-13T00:00:00"/>
    <n v="4"/>
    <x v="0"/>
    <x v="0"/>
  </r>
  <r>
    <n v="79"/>
    <s v="felix Martinez"/>
    <s v="809-756-0317"/>
    <s v="felixeduardo17@yahoo.com"/>
    <s v="Sistema de Calidad TSS"/>
    <s v="Recursos Humanos"/>
    <n v="5"/>
    <x v="0"/>
    <m/>
    <d v="2015-03-12T00:00:00"/>
    <s v="2015"/>
    <n v="3"/>
    <x v="13"/>
    <m/>
    <d v="2015-03-19T00:00:00"/>
    <d v="2015-03-16T00:00:00"/>
    <n v="2"/>
    <x v="0"/>
    <x v="0"/>
  </r>
  <r>
    <n v="80"/>
    <s v="Altagracia Milagros Cruz"/>
    <s v="829-867-3000"/>
    <s v="Milagroscruz30@hotmail.com"/>
    <s v="Rol de la TSS, registros de empresas etc."/>
    <s v="Recursos Humanos"/>
    <n v="5"/>
    <x v="0"/>
    <m/>
    <d v="2015-03-13T00:00:00"/>
    <s v="2015"/>
    <n v="3"/>
    <x v="13"/>
    <m/>
    <d v="2015-03-20T00:00:00"/>
    <d v="2015-03-18T00:00:00"/>
    <n v="3"/>
    <x v="0"/>
    <x v="0"/>
  </r>
  <r>
    <n v="81"/>
    <s v="Glenis Abreu"/>
    <s v="809-727-2462 "/>
    <s v="glenyabreu@yahoo.com"/>
    <s v="Rol de la TSS, registros de empresas etc."/>
    <s v="Recursos Humanos"/>
    <n v="5"/>
    <x v="0"/>
    <m/>
    <d v="2015-03-13T00:00:00"/>
    <s v="2015"/>
    <n v="3"/>
    <x v="13"/>
    <m/>
    <d v="2015-03-20T00:00:00"/>
    <d v="2015-03-18T00:00:00"/>
    <n v="3"/>
    <x v="0"/>
    <x v="0"/>
  </r>
  <r>
    <n v="82"/>
    <s v="José Rodriguez"/>
    <s v="829-539-2600"/>
    <s v="N/A"/>
    <s v="Rol de la TSS, registros de empresas."/>
    <s v="Página Web"/>
    <n v="2"/>
    <x v="0"/>
    <m/>
    <d v="2015-03-27T00:00:00"/>
    <s v="2015"/>
    <n v="3"/>
    <x v="13"/>
    <m/>
    <d v="2015-03-31T00:00:00"/>
    <d v="2015-03-27T00:00:00"/>
    <n v="0"/>
    <x v="0"/>
    <x v="0"/>
  </r>
  <r>
    <n v="83"/>
    <s v="Scarlet De Oleo Castillo"/>
    <s v="849-639-1018"/>
    <s v="scarcastillo22@gmail.com"/>
    <s v="Rol de la TSS, registros de empresas"/>
    <s v="Página Web"/>
    <n v="2"/>
    <x v="0"/>
    <m/>
    <d v="2015-03-31T00:00:00"/>
    <s v="2015"/>
    <n v="3"/>
    <x v="13"/>
    <m/>
    <d v="2015-04-06T00:00:00"/>
    <d v="2015-04-06T00:00:00"/>
    <n v="2"/>
    <x v="0"/>
    <x v="0"/>
  </r>
  <r>
    <n v="84"/>
    <s v="Snarlin Andres"/>
    <m/>
    <s v="el_bebe1109@hotmail.com"/>
    <s v="Rol de la TSS, registros de empresas."/>
    <s v="Página Web"/>
    <n v="2"/>
    <x v="0"/>
    <m/>
    <d v="2015-04-07T00:00:00"/>
    <s v="2015"/>
    <n v="4"/>
    <x v="14"/>
    <m/>
    <d v="2015-04-09T00:00:00"/>
    <d v="2015-04-08T00:00:00"/>
    <n v="1"/>
    <x v="0"/>
    <x v="0"/>
  </r>
  <r>
    <n v="85"/>
    <s v="Doriam Peña"/>
    <m/>
    <s v="forpena@afppopular.com.do"/>
    <s v="Confirmar las modificaciones al listado de sectores economicos"/>
    <s v="Recursos Humanos"/>
    <n v="5"/>
    <x v="0"/>
    <m/>
    <d v="2015-04-07T00:00:00"/>
    <s v="2015"/>
    <n v="4"/>
    <x v="14"/>
    <m/>
    <d v="2015-04-14T00:00:00"/>
    <d v="2015-04-08T00:00:00"/>
    <n v="1"/>
    <x v="0"/>
    <x v="0"/>
  </r>
  <r>
    <n v="86"/>
    <s v="Brian Francisco Snatana"/>
    <s v="809-701-2780"/>
    <m/>
    <s v="Registro de empresas y formularios del proceso"/>
    <s v="Página Web"/>
    <n v="2"/>
    <x v="0"/>
    <m/>
    <d v="2015-04-10T00:00:00"/>
    <s v="2015"/>
    <n v="4"/>
    <x v="14"/>
    <m/>
    <d v="2015-04-14T00:00:00"/>
    <d v="2015-04-14T00:00:00"/>
    <n v="2"/>
    <x v="0"/>
    <x v="0"/>
  </r>
  <r>
    <n v="87"/>
    <s v="Thalia Gomez Cabral"/>
    <s v="849-754-2977"/>
    <s v="thaliag.cabral@gmail.com"/>
    <s v="Funciones de la TSS, registro de empresas, nombre de la maxíma autoridad"/>
    <s v="Página Web"/>
    <n v="2"/>
    <x v="0"/>
    <m/>
    <d v="2015-04-13T00:00:00"/>
    <s v="2015"/>
    <n v="4"/>
    <x v="14"/>
    <m/>
    <d v="2015-04-15T00:00:00"/>
    <d v="2015-04-15T00:00:00"/>
    <n v="2"/>
    <x v="0"/>
    <x v="0"/>
  </r>
  <r>
    <n v="88"/>
    <s v="Daisy Torres"/>
    <s v="809-665-0900"/>
    <s v="deysibetania97@hotmail.com"/>
    <s v="Porcentaje pagado a la TSS,Registro de empresa y documentos requeridos"/>
    <s v="Página Web"/>
    <n v="2"/>
    <x v="0"/>
    <m/>
    <d v="2015-04-13T00:00:00"/>
    <s v="2015"/>
    <n v="4"/>
    <x v="14"/>
    <m/>
    <d v="2015-04-15T00:00:00"/>
    <d v="2015-04-14T00:00:00"/>
    <n v="1"/>
    <x v="0"/>
    <x v="0"/>
  </r>
  <r>
    <n v="89"/>
    <s v="Maria Suazo"/>
    <s v="809-804-5894"/>
    <s v="mariasuazo09@hotmail.com"/>
    <s v="Como se forma la TSS"/>
    <s v="Página Web"/>
    <n v="2"/>
    <x v="0"/>
    <m/>
    <d v="2015-04-15T00:00:00"/>
    <s v="2015"/>
    <n v="4"/>
    <x v="14"/>
    <m/>
    <d v="2015-04-17T00:00:00"/>
    <d v="2015-04-15T00:00:00"/>
    <n v="0"/>
    <x v="0"/>
    <x v="0"/>
  </r>
  <r>
    <n v="90"/>
    <s v="Carmen Altagracia de la Cruz"/>
    <s v="809-906-7727"/>
    <s v="carmen_dlacru@hotmail.com"/>
    <s v="Pasos y requisitos para incluir la nomina en TSS"/>
    <s v="Página Web"/>
    <n v="3"/>
    <x v="0"/>
    <m/>
    <d v="2015-04-22T00:00:00"/>
    <s v="2015"/>
    <n v="4"/>
    <x v="14"/>
    <m/>
    <d v="2015-04-27T00:00:00"/>
    <m/>
    <n v="0"/>
    <x v="0"/>
    <x v="0"/>
  </r>
  <r>
    <n v="91"/>
    <s v="Arlyn Genao Araujo"/>
    <s v="829-645-3356"/>
    <s v="agenao1990@hotmail.com"/>
    <s v="TSS (Descuentos, registro de empresas, porcentaje)"/>
    <s v="Página Web"/>
    <n v="3"/>
    <x v="0"/>
    <m/>
    <d v="2015-04-23T00:00:00"/>
    <s v="2015"/>
    <n v="4"/>
    <x v="14"/>
    <m/>
    <d v="2015-04-28T00:00:00"/>
    <d v="2015-04-24T00:00:00"/>
    <n v="1"/>
    <x v="0"/>
    <x v="0"/>
  </r>
  <r>
    <n v="92"/>
    <s v="Dorhiam Peña"/>
    <s v="809-544-8788"/>
    <s v="dorpena@afppopular.com.do"/>
    <s v="Formula utilizada para calcular mora"/>
    <s v="Áreas de la TSS"/>
    <n v="5"/>
    <x v="0"/>
    <m/>
    <d v="2015-04-23T00:00:00"/>
    <s v="2015"/>
    <n v="4"/>
    <x v="14"/>
    <m/>
    <d v="2015-04-30T00:00:00"/>
    <d v="2015-04-28T00:00:00"/>
    <n v="3"/>
    <x v="0"/>
    <x v="0"/>
  </r>
  <r>
    <n v="93"/>
    <s v="Yrenis Serrano"/>
    <s v="829-404-9702"/>
    <s v="franchesca_0730@hotmail.com"/>
    <s v="Impuestos, Porcentajes de la TSS"/>
    <s v="Página Web"/>
    <n v="3"/>
    <x v="0"/>
    <m/>
    <d v="2015-04-24T00:00:00"/>
    <s v="2015"/>
    <n v="4"/>
    <x v="14"/>
    <m/>
    <d v="2015-04-29T00:00:00"/>
    <d v="2015-04-27T00:00:00"/>
    <n v="1"/>
    <x v="0"/>
    <x v="0"/>
  </r>
  <r>
    <n v="94"/>
    <s v="German Santos"/>
    <s v="809-914-9294"/>
    <s v="alme27@hotmail.es"/>
    <s v="Proceso registro de empresas"/>
    <s v="Página Web"/>
    <n v="3"/>
    <x v="0"/>
    <m/>
    <d v="2015-04-24T00:00:00"/>
    <s v="2015"/>
    <n v="4"/>
    <x v="14"/>
    <m/>
    <d v="2015-04-29T00:00:00"/>
    <d v="2015-04-24T00:00:00"/>
    <n v="0"/>
    <x v="0"/>
    <x v="0"/>
  </r>
  <r>
    <n v="95"/>
    <s v="Rosanna Ramirez"/>
    <s v="809-804-9270"/>
    <s v="rramirez@dgii.gov.do"/>
    <s v="Recaudaciones de la TSS 2013 y 2014"/>
    <s v="Página Web"/>
    <n v="3"/>
    <x v="0"/>
    <m/>
    <d v="2015-04-30T00:00:00"/>
    <s v="2015"/>
    <n v="4"/>
    <x v="14"/>
    <m/>
    <d v="2015-05-06T00:00:00"/>
    <d v="2015-05-06T00:00:00"/>
    <n v="4"/>
    <x v="1"/>
    <x v="0"/>
  </r>
  <r>
    <n v="96"/>
    <s v="Maddelyn Duran Suazo"/>
    <s v="849-880-8365"/>
    <s v="maira.concepcion25@gamil.com"/>
    <s v="Presupuesto del año 2010 al 2014"/>
    <s v="Áreas de la TSS"/>
    <n v="5"/>
    <x v="0"/>
    <m/>
    <d v="2015-04-30T00:00:00"/>
    <s v="2015"/>
    <n v="4"/>
    <x v="14"/>
    <m/>
    <d v="2015-05-08T00:00:00"/>
    <d v="2015-05-07T00:00:00"/>
    <n v="5"/>
    <x v="0"/>
    <x v="0"/>
  </r>
  <r>
    <n v="97"/>
    <s v="Yesenia Rosario"/>
    <s v="809-351-2420"/>
    <s v="yeseniarosario17@hotmail.com"/>
    <s v="Tasa de TSS desde 2010 a la fechas"/>
    <m/>
    <s v=""/>
    <x v="3"/>
    <d v="2015-05-01T00:00:00"/>
    <m/>
    <s v=""/>
    <s v=""/>
    <x v="11"/>
    <m/>
    <s v=""/>
    <m/>
    <n v="0"/>
    <x v="0"/>
    <x v="0"/>
  </r>
  <r>
    <n v="98"/>
    <s v="Roberto Monaga"/>
    <s v="829-258-6636"/>
    <s v="rmonagas@gmail.com"/>
    <s v="Politicas de fiscalización"/>
    <s v="Áreas de la TSS"/>
    <n v="5"/>
    <x v="0"/>
    <m/>
    <d v="2015-05-05T00:00:00"/>
    <s v="2015"/>
    <n v="5"/>
    <x v="15"/>
    <m/>
    <d v="2015-05-12T00:00:00"/>
    <d v="2015-05-11T00:00:00"/>
    <n v="4"/>
    <x v="0"/>
    <x v="0"/>
  </r>
  <r>
    <n v="99"/>
    <s v="Kilsy Capellan"/>
    <s v="829-285-1538"/>
    <s v="kilsicapellan@gmail.com"/>
    <s v="Proceso de registro de empresas"/>
    <s v="Página Web"/>
    <n v="3"/>
    <x v="0"/>
    <m/>
    <d v="2015-05-12T00:00:00"/>
    <s v="2015"/>
    <n v="5"/>
    <x v="15"/>
    <m/>
    <d v="2015-05-15T00:00:00"/>
    <d v="2015-05-12T00:00:00"/>
    <n v="0"/>
    <x v="0"/>
    <x v="0"/>
  </r>
  <r>
    <n v="100"/>
    <s v="Darvis Ureña"/>
    <s v="809-864-6974"/>
    <s v="david.family.07@gmail.com"/>
    <s v="Documentación y proceso de registro"/>
    <s v="Página Web"/>
    <n v="3"/>
    <x v="0"/>
    <m/>
    <d v="2015-05-18T00:00:00"/>
    <s v="2015"/>
    <n v="5"/>
    <x v="15"/>
    <m/>
    <d v="2015-05-21T00:00:00"/>
    <d v="2015-05-18T00:00:00"/>
    <n v="0"/>
    <x v="0"/>
    <x v="0"/>
  </r>
  <r>
    <n v="101"/>
    <s v="Alejandro Paulino"/>
    <s v="809-268-5939"/>
    <s v="paulino_alejandro@hotmail.com"/>
    <s v="Auditoria practica por la Contraloría del CNSS a la TSS enero 18 de 2005 al 30 de junio 2006"/>
    <s v="Referida"/>
    <n v="3"/>
    <x v="2"/>
    <m/>
    <d v="2015-05-14T00:00:00"/>
    <s v="2015"/>
    <n v="5"/>
    <x v="15"/>
    <m/>
    <d v="2015-05-19T00:00:00"/>
    <d v="2015-05-19T00:00:00"/>
    <n v="3"/>
    <x v="0"/>
    <x v="0"/>
  </r>
  <r>
    <n v="102"/>
    <s v="Bernardo Delgado Quezada"/>
    <s v="809-729-1474"/>
    <s v="edelgado@el dinero.com.do"/>
    <s v="Informe estadistico al 31 de diciembre 2009 y al 31 de diciembre 2011"/>
    <s v="Áreas de la TSS"/>
    <n v="5"/>
    <x v="0"/>
    <m/>
    <d v="2015-05-20T00:00:00"/>
    <s v="2015"/>
    <n v="5"/>
    <x v="15"/>
    <m/>
    <d v="2015-05-27T00:00:00"/>
    <d v="2015-05-27T00:00:00"/>
    <n v="5"/>
    <x v="0"/>
    <x v="0"/>
  </r>
  <r>
    <n v="103"/>
    <s v="Pamela alcantara Herasme"/>
    <s v="809-982-5841"/>
    <s v="palcantara@cdc.gob.do"/>
    <s v="Cantidad de empresasregistradas en TSS"/>
    <s v="Página Web"/>
    <n v="3"/>
    <x v="0"/>
    <m/>
    <d v="2015-05-22T00:00:00"/>
    <s v="2015"/>
    <n v="5"/>
    <x v="15"/>
    <m/>
    <d v="2015-05-27T00:00:00"/>
    <d v="2015-05-26T00:00:00"/>
    <n v="2"/>
    <x v="0"/>
    <x v="0"/>
  </r>
  <r>
    <n v="104"/>
    <s v="Oscar Poueriet"/>
    <s v="829-686-0716"/>
    <s v="obepr@hotmail.com"/>
    <s v="Cantidad de empresas registradas en TSS"/>
    <s v="Página Web"/>
    <n v="3"/>
    <x v="0"/>
    <m/>
    <d v="2015-05-22T00:00:00"/>
    <s v="2015"/>
    <n v="5"/>
    <x v="15"/>
    <m/>
    <d v="2015-05-27T00:00:00"/>
    <d v="2015-05-26T00:00:00"/>
    <n v="2"/>
    <x v="0"/>
    <x v="0"/>
  </r>
  <r>
    <n v="105"/>
    <s v="Nathaly Almonte Bello"/>
    <s v="809-334-1260"/>
    <s v="nalmonte@thinkbig.com.do"/>
    <s v="Estadisticas población económica por sexo relacionadas al sector lacteo"/>
    <s v="Referida"/>
    <n v="3"/>
    <x v="0"/>
    <m/>
    <d v="2015-06-08T00:00:00"/>
    <s v="2015"/>
    <n v="6"/>
    <x v="16"/>
    <m/>
    <d v="2015-06-11T00:00:00"/>
    <d v="2015-06-09T00:00:00"/>
    <n v="1"/>
    <x v="0"/>
    <x v="0"/>
  </r>
  <r>
    <n v="106"/>
    <s v="Mercedes Rijo"/>
    <s v="829-926-0006"/>
    <s v="dra.rijo.0915@hotmail.es"/>
    <s v="Procedimiento para registrar empresa"/>
    <s v="Página Web"/>
    <n v="3"/>
    <x v="0"/>
    <m/>
    <d v="2015-06-10T00:00:00"/>
    <s v="2015"/>
    <n v="6"/>
    <x v="16"/>
    <m/>
    <d v="2015-06-15T00:00:00"/>
    <d v="2015-06-10T00:00:00"/>
    <n v="0"/>
    <x v="0"/>
    <x v="0"/>
  </r>
  <r>
    <n v="107"/>
    <s v="Yinett Santelises"/>
    <m/>
    <s v="ysantelises@diariolibre.com"/>
    <s v="Auditoria a empleadores ficticios"/>
    <s v="Áreas de la TSS"/>
    <n v="5"/>
    <x v="0"/>
    <m/>
    <d v="2015-06-09T00:00:00"/>
    <s v="2015"/>
    <n v="6"/>
    <x v="16"/>
    <m/>
    <d v="2015-06-16T00:00:00"/>
    <d v="2015-06-10T00:00:00"/>
    <n v="1"/>
    <x v="0"/>
    <x v="0"/>
  </r>
  <r>
    <n v="108"/>
    <s v="Josep Pierre"/>
    <s v="809-535-1424"/>
    <s v="jpierre@hacienda.gov.do"/>
    <s v="Edad de los afiliados según sexo"/>
    <s v="Áreas de la TSS"/>
    <n v="5"/>
    <x v="0"/>
    <m/>
    <d v="2015-06-15T00:00:00"/>
    <s v="2015"/>
    <n v="6"/>
    <x v="16"/>
    <m/>
    <d v="2015-06-22T00:00:00"/>
    <d v="2015-06-16T00:00:00"/>
    <n v="1"/>
    <x v="0"/>
    <x v="0"/>
  </r>
  <r>
    <n v="109"/>
    <s v="Josep Pierre"/>
    <s v="809-535-1424"/>
    <s v="jpierre@hacienda.gov.do"/>
    <s v="Pago a las ARS por año"/>
    <s v="Página Web"/>
    <n v="3"/>
    <x v="0"/>
    <m/>
    <d v="2015-06-15T00:00:00"/>
    <s v="2015"/>
    <n v="6"/>
    <x v="16"/>
    <m/>
    <d v="2015-06-18T00:00:00"/>
    <d v="2015-06-17T00:00:00"/>
    <n v="2"/>
    <x v="0"/>
    <x v="0"/>
  </r>
  <r>
    <n v="110"/>
    <s v="Mercedes Rijo"/>
    <s v="829-926-0006"/>
    <s v="dra.rijo.0915@hotmail.es"/>
    <s v="Empresas a las cuales se le han impuesto sanciones"/>
    <s v="Áreas de la TSS"/>
    <n v="5"/>
    <x v="0"/>
    <m/>
    <d v="2015-06-15T00:00:00"/>
    <s v="2015"/>
    <n v="6"/>
    <x v="16"/>
    <m/>
    <d v="2015-06-22T00:00:00"/>
    <d v="2015-06-17T00:00:00"/>
    <n v="2"/>
    <x v="0"/>
    <x v="0"/>
  </r>
  <r>
    <n v="111"/>
    <s v="Priscila Luna"/>
    <s v="809-330-2095"/>
    <s v="priscila.luna@melia.com"/>
    <s v="Sanciones a las empresas que registran empleados con salarios por debajo"/>
    <s v="Áreas de la TSS"/>
    <n v="5"/>
    <x v="0"/>
    <m/>
    <d v="2015-06-18T00:00:00"/>
    <s v="2015"/>
    <n v="6"/>
    <x v="16"/>
    <m/>
    <d v="2015-06-25T00:00:00"/>
    <d v="2015-06-19T00:00:00"/>
    <n v="1"/>
    <x v="0"/>
    <x v="0"/>
  </r>
  <r>
    <n v="112"/>
    <s v="Francis Luciano"/>
    <s v="829-572-7993"/>
    <s v="francisjavierluciano@hotmail.com"/>
    <s v="Funciones de la TSS"/>
    <s v="Áreas de la TSS"/>
    <n v="5"/>
    <x v="0"/>
    <m/>
    <d v="2015-06-19T00:00:00"/>
    <s v="2015"/>
    <n v="6"/>
    <x v="16"/>
    <m/>
    <d v="2015-06-26T00:00:00"/>
    <d v="2015-06-23T00:00:00"/>
    <n v="2"/>
    <x v="0"/>
    <x v="0"/>
  </r>
  <r>
    <n v="113"/>
    <s v="Bryan Almeida"/>
    <m/>
    <s v="almeidaparedes@codetel.net.do"/>
    <s v="Salario cotizable para la TSS"/>
    <s v="Áreas de la TSS"/>
    <n v="5"/>
    <x v="0"/>
    <m/>
    <d v="2015-06-30T00:00:00"/>
    <s v="2015"/>
    <n v="6"/>
    <x v="16"/>
    <m/>
    <d v="2015-07-07T00:00:00"/>
    <d v="2015-07-01T00:00:00"/>
    <n v="1"/>
    <x v="0"/>
    <x v="0"/>
  </r>
  <r>
    <n v="114"/>
    <s v="Julio Peralta"/>
    <s v="809-230-6060"/>
    <s v="peralta250@gmail.com"/>
    <s v="Cantidad de empresasavicolas que aportan al sistema de Segridad Social"/>
    <s v="Áreas de la TSS"/>
    <n v="5"/>
    <x v="0"/>
    <m/>
    <d v="2015-07-02T00:00:00"/>
    <s v="2015"/>
    <n v="7"/>
    <x v="17"/>
    <m/>
    <d v="2015-07-09T00:00:00"/>
    <d v="2015-07-07T00:00:00"/>
    <n v="3"/>
    <x v="0"/>
    <x v="0"/>
  </r>
  <r>
    <n v="115"/>
    <s v="Susana Guzman"/>
    <s v="809-668-5518"/>
    <s v="yajairalara15@gmail.com"/>
    <s v="Función TSS, Aportes de empleador y trabajador"/>
    <s v="Página Web"/>
    <n v="3"/>
    <x v="0"/>
    <m/>
    <d v="2015-07-31T00:00:00"/>
    <s v="2015"/>
    <n v="7"/>
    <x v="17"/>
    <m/>
    <d v="2015-08-05T00:00:00"/>
    <d v="2015-08-05T00:00:00"/>
    <n v="3"/>
    <x v="0"/>
    <x v="0"/>
  </r>
  <r>
    <n v="116"/>
    <s v="Yjulio Mieses Ramírez"/>
    <s v="809-847-2731"/>
    <s v="jmieses@gmail.com"/>
    <s v="Cantidad de trabajadores por rango salarial"/>
    <s v="Base de Datos"/>
    <n v="15"/>
    <x v="0"/>
    <m/>
    <d v="2015-08-12T00:00:00"/>
    <s v="2015"/>
    <n v="8"/>
    <x v="18"/>
    <m/>
    <d v="2015-09-02T00:00:00"/>
    <m/>
    <n v="0"/>
    <x v="0"/>
    <x v="0"/>
  </r>
  <r>
    <n v="117"/>
    <s v="Yosmery Abreu"/>
    <s v="809-914-2117"/>
    <s v="yosmery.abreu@sespas.gov.do"/>
    <s v="Nomina de la TSS"/>
    <s v="Página Web"/>
    <n v="3"/>
    <x v="0"/>
    <m/>
    <d v="2015-08-13T00:00:00"/>
    <s v="2015"/>
    <n v="8"/>
    <x v="18"/>
    <m/>
    <d v="2015-08-18T00:00:00"/>
    <d v="2015-08-14T00:00:00"/>
    <n v="1"/>
    <x v="0"/>
    <x v="0"/>
  </r>
  <r>
    <n v="118"/>
    <s v="Maria Padilla"/>
    <s v="809-685-3641"/>
    <s v="marijosepadilla@gmail.com"/>
    <s v="cantidad de personas dentro de los rangos de edad exisistentes en TSS"/>
    <s v="Base de Datos"/>
    <n v="15"/>
    <x v="0"/>
    <m/>
    <d v="2015-08-12T00:00:00"/>
    <s v="2015"/>
    <n v="8"/>
    <x v="18"/>
    <m/>
    <d v="2015-09-02T00:00:00"/>
    <m/>
    <n v="0"/>
    <x v="0"/>
    <x v="0"/>
  </r>
  <r>
    <n v="119"/>
    <s v="Jean David De Jesus Adon"/>
    <s v="809-236-7732"/>
    <s v="ecojdavid@gmail.com"/>
    <s v="informaciones Financieras"/>
    <s v="Página Web"/>
    <n v="3"/>
    <x v="0"/>
    <m/>
    <d v="2015-08-18T00:00:00"/>
    <s v="2015"/>
    <n v="8"/>
    <x v="18"/>
    <m/>
    <d v="2015-08-21T00:00:00"/>
    <d v="2015-08-19T00:00:00"/>
    <n v="1"/>
    <x v="0"/>
    <x v="0"/>
  </r>
  <r>
    <n v="120"/>
    <s v="Socrates Garcia"/>
    <s v="809-547-1654"/>
    <s v="sagarcia2@hotmail.com"/>
    <s v="Registro de extranjeros en TSS"/>
    <s v="Áreas de la TSS"/>
    <n v="5"/>
    <x v="0"/>
    <m/>
    <d v="2015-08-20T00:00:00"/>
    <s v="2015"/>
    <n v="8"/>
    <x v="18"/>
    <m/>
    <d v="2015-08-27T00:00:00"/>
    <d v="2015-08-21T00:00:00"/>
    <n v="1"/>
    <x v="0"/>
    <x v="0"/>
  </r>
  <r>
    <n v="121"/>
    <s v="Manuel de Jesus Matos"/>
    <s v="809-238-0038"/>
    <s v="manuelmatosreyes@hotmail.com"/>
    <s v="Cobertura de la Seguridad Social en la Provincia Elias Piña"/>
    <s v="Referida"/>
    <n v="3"/>
    <x v="2"/>
    <m/>
    <d v="2015-08-24T00:00:00"/>
    <s v="2015"/>
    <n v="8"/>
    <x v="18"/>
    <m/>
    <d v="2015-08-27T00:00:00"/>
    <d v="2015-08-26T00:00:00"/>
    <n v="2"/>
    <x v="0"/>
    <x v="0"/>
  </r>
  <r>
    <n v="122"/>
    <s v="Ronald Amaurys medina"/>
    <s v="809-593-7080"/>
    <s v="ing.ronadmedina@gmail.com"/>
    <s v="cantidad de empresas contructoras que cotizan en la TSS"/>
    <s v="Rechazada"/>
    <n v="5"/>
    <x v="1"/>
    <m/>
    <d v="2015-08-26T00:00:00"/>
    <s v="2015"/>
    <n v="8"/>
    <x v="18"/>
    <m/>
    <d v="2015-09-02T00:00:00"/>
    <d v="2015-08-26T00:00:00"/>
    <n v="0"/>
    <x v="0"/>
    <x v="0"/>
  </r>
  <r>
    <n v="123"/>
    <s v="Manuel Matos"/>
    <s v="809-238-0038"/>
    <s v="manuelmatosreyes@hotmail.com"/>
    <s v="Afiliados registrados en la Provincia Elias Piña"/>
    <s v="Rechazada"/>
    <n v="5"/>
    <x v="1"/>
    <m/>
    <d v="2015-08-28T00:00:00"/>
    <s v="2015"/>
    <n v="8"/>
    <x v="18"/>
    <m/>
    <d v="2015-09-04T00:00:00"/>
    <d v="2015-09-02T00:00:00"/>
    <n v="3"/>
    <x v="0"/>
    <x v="0"/>
  </r>
  <r>
    <n v="124"/>
    <s v="Rocio Reyes"/>
    <s v="809-565-9232"/>
    <s v="rocioreyesbayona@gmail.com"/>
    <s v="Listado de cantidad de personas por provincias afiliadas a las diferentes ARS"/>
    <s v="Rechazada"/>
    <n v="5"/>
    <x v="1"/>
    <m/>
    <d v="2015-09-02T00:00:00"/>
    <s v="2015"/>
    <n v="9"/>
    <x v="19"/>
    <m/>
    <d v="2015-09-09T00:00:00"/>
    <d v="2015-09-07T00:00:00"/>
    <n v="3"/>
    <x v="0"/>
    <x v="0"/>
  </r>
  <r>
    <n v="125"/>
    <s v="Fiordaliza medina perez"/>
    <s v="809-530-4318"/>
    <s v="fior.medina.26@gamil.com"/>
    <s v="Información sobre distribución de fondos recaudados"/>
    <s v="Página Web"/>
    <n v="3"/>
    <x v="0"/>
    <m/>
    <d v="2015-09-03T00:00:00"/>
    <s v="2015"/>
    <n v="9"/>
    <x v="19"/>
    <m/>
    <d v="2015-09-08T00:00:00"/>
    <d v="2015-09-07T00:00:00"/>
    <n v="2"/>
    <x v="0"/>
    <x v="0"/>
  </r>
  <r>
    <n v="126"/>
    <s v="Gabriela Vicente"/>
    <s v="829-899-1661"/>
    <s v="gabrielamambruvicente@hotmail.com"/>
    <s v="Porcentaje pagado a la TSS,Registro de empresa y documentos requeridos"/>
    <s v="Página Web"/>
    <n v="3"/>
    <x v="0"/>
    <m/>
    <d v="2015-09-09T00:00:00"/>
    <s v="2015"/>
    <n v="9"/>
    <x v="19"/>
    <m/>
    <d v="2015-09-14T00:00:00"/>
    <d v="2015-09-09T00:00:00"/>
    <n v="0"/>
    <x v="0"/>
    <x v="0"/>
  </r>
  <r>
    <n v="127"/>
    <s v="Marleni Torres"/>
    <s v="849-207-2807"/>
    <m/>
    <s v="Porcentaje pagado a la TSS,Registro de empresa y documentos requeridos"/>
    <s v="Página Web"/>
    <n v="3"/>
    <x v="0"/>
    <m/>
    <d v="2015-09-09T00:00:00"/>
    <s v="2015"/>
    <n v="9"/>
    <x v="19"/>
    <m/>
    <d v="2015-09-14T00:00:00"/>
    <d v="2015-09-09T00:00:00"/>
    <n v="0"/>
    <x v="0"/>
    <x v="0"/>
  </r>
  <r>
    <n v="128"/>
    <s v="Dency Perez"/>
    <s v="809-334-3952"/>
    <s v="dencyperezpi@hotmail.com"/>
    <s v="Porcentaje pagado a la TSS,Registro de empresa y documentos requeridos"/>
    <s v="Página Web"/>
    <n v="3"/>
    <x v="0"/>
    <m/>
    <d v="2015-10-10T00:00:00"/>
    <s v="2015"/>
    <n v="10"/>
    <x v="20"/>
    <m/>
    <d v="2015-10-14T00:00:00"/>
    <d v="2015-10-10T00:00:00"/>
    <n v="0"/>
    <x v="0"/>
    <x v="0"/>
  </r>
  <r>
    <n v="129"/>
    <s v="Luisa Luis"/>
    <s v="809-604-0587"/>
    <s v="iluis@camaradecuentas.gob.do"/>
    <s v="porcentajes para pagos SVDS y SFS 2001/2015"/>
    <s v="Áreas de la TSS"/>
    <n v="5"/>
    <x v="0"/>
    <m/>
    <d v="2015-10-08T00:00:00"/>
    <s v="2015"/>
    <n v="10"/>
    <x v="20"/>
    <m/>
    <d v="2015-10-16T00:00:00"/>
    <d v="2015-10-14T00:00:00"/>
    <n v="4"/>
    <x v="0"/>
    <x v="0"/>
  </r>
  <r>
    <n v="130"/>
    <s v="Zoraima Gonzalez"/>
    <s v="809-708-8395"/>
    <s v="zoraimagonzalez@hotmail.com"/>
    <s v="Procedimiento de registro y costo."/>
    <s v="Página Web"/>
    <n v="3"/>
    <x v="0"/>
    <m/>
    <d v="2015-10-02T00:00:00"/>
    <s v="2015"/>
    <n v="10"/>
    <x v="20"/>
    <m/>
    <d v="2015-10-07T00:00:00"/>
    <d v="2015-10-02T00:00:00"/>
    <n v="0"/>
    <x v="0"/>
    <x v="0"/>
  </r>
  <r>
    <n v="131"/>
    <s v="Luisa Luis Feliz"/>
    <s v="809-682-3290"/>
    <s v="lluis@camaradecuentas.gob.do"/>
    <s v="Publicaciones realizadas sobre cambio en topes de salario"/>
    <s v="Áreas de la TSS"/>
    <n v="5"/>
    <x v="0"/>
    <m/>
    <d v="2015-10-12T00:00:00"/>
    <s v="2015"/>
    <n v="10"/>
    <x v="20"/>
    <m/>
    <d v="2015-10-19T00:00:00"/>
    <m/>
    <n v="0"/>
    <x v="0"/>
    <x v="0"/>
  </r>
  <r>
    <n v="132"/>
    <s v="Ruber Dario Perez"/>
    <s v="809-521-6141"/>
    <s v="perezferreras@hotmail.com"/>
    <s v="Deposito en cuenta, pago en exceso"/>
    <s v="Página Web"/>
    <n v="3"/>
    <x v="0"/>
    <m/>
    <d v="2015-10-18T00:00:00"/>
    <s v="2015"/>
    <n v="10"/>
    <x v="20"/>
    <m/>
    <d v="2015-10-21T00:00:00"/>
    <d v="2015-10-19T00:00:00"/>
    <n v="0"/>
    <x v="0"/>
    <x v="0"/>
  </r>
  <r>
    <n v="133"/>
    <s v="Anyi Montero Peña"/>
    <s v="809-590-1033"/>
    <s v="anyi_montero1@hotmail.com"/>
    <s v="Reglamento de la TSS etcs"/>
    <s v="Página Web"/>
    <n v="3"/>
    <x v="0"/>
    <m/>
    <d v="2015-10-26T00:00:00"/>
    <s v="2015"/>
    <n v="10"/>
    <x v="20"/>
    <m/>
    <d v="2015-10-29T00:00:00"/>
    <d v="2015-10-29T00:00:00"/>
    <n v="3"/>
    <x v="0"/>
    <x v="0"/>
  </r>
  <r>
    <n v="134"/>
    <s v="Cristina Leonardo Montero "/>
    <s v="849-265-2083"/>
    <s v="lissette-1513@hotmail.com"/>
    <s v="Función TSS, Decreto "/>
    <s v="Áreas de la TSS"/>
    <n v="5"/>
    <x v="0"/>
    <m/>
    <d v="2015-11-11T00:00:00"/>
    <s v="2015"/>
    <n v="11"/>
    <x v="21"/>
    <m/>
    <d v="2015-11-18T00:00:00"/>
    <d v="2015-11-11T00:00:00"/>
    <n v="0"/>
    <x v="0"/>
    <x v="0"/>
  </r>
  <r>
    <n v="135"/>
    <s v="Juana Dayana Acosta"/>
    <s v="809-320-7256"/>
    <s v="dayana24acosta@gmail.com"/>
    <s v="Cantidad de extranjeros legales residentes que cotizan en la TSS"/>
    <s v="Base de Datos"/>
    <n v="15"/>
    <x v="0"/>
    <m/>
    <d v="2015-11-02T00:00:00"/>
    <s v="2015"/>
    <n v="11"/>
    <x v="21"/>
    <m/>
    <d v="2015-11-23T00:00:00"/>
    <d v="2015-11-13T00:00:00"/>
    <n v="9"/>
    <x v="0"/>
    <x v="0"/>
  </r>
  <r>
    <n v="136"/>
    <s v="Elio Carmona"/>
    <s v="809-965-4663"/>
    <m/>
    <s v="Rol, funciones de la TSS"/>
    <s v="Página Web"/>
    <n v="3"/>
    <x v="0"/>
    <m/>
    <d v="2015-11-12T00:00:00"/>
    <s v="2015"/>
    <n v="11"/>
    <x v="21"/>
    <m/>
    <d v="2015-11-17T00:00:00"/>
    <d v="2015-11-12T00:00:00"/>
    <n v="0"/>
    <x v="0"/>
    <x v="0"/>
  </r>
  <r>
    <n v="137"/>
    <s v="Lael Cruz del Orbe"/>
    <s v="809-906-1689"/>
    <s v="laeldo@gmail.com"/>
    <s v="Estadísticas de la Cantidad de Afiliados registrados"/>
    <s v="Página Web"/>
    <n v="3"/>
    <x v="0"/>
    <m/>
    <d v="2015-11-18T00:00:00"/>
    <s v="2015"/>
    <n v="11"/>
    <x v="21"/>
    <m/>
    <d v="2015-11-23T00:00:00"/>
    <d v="2015-11-18T00:00:00"/>
    <n v="0"/>
    <x v="0"/>
    <x v="0"/>
  </r>
  <r>
    <n v="138"/>
    <s v="Liliam Polanco"/>
    <s v="809-532-5768"/>
    <s v="liapma1424@hotmail.com"/>
    <s v="Estadísticas de la Cantidad de Afiliados registrados"/>
    <s v="Página Web"/>
    <n v="3"/>
    <x v="0"/>
    <m/>
    <d v="2015-11-17T00:00:00"/>
    <s v="2015"/>
    <n v="11"/>
    <x v="21"/>
    <m/>
    <d v="2015-11-20T00:00:00"/>
    <d v="2015-11-20T00:00:00"/>
    <n v="3"/>
    <x v="0"/>
    <x v="0"/>
  </r>
  <r>
    <n v="139"/>
    <s v="Ingrid Guerrero"/>
    <s v="809-981-3140"/>
    <s v="ingridguerrerolapala@gmail.com"/>
    <s v="Pasos para incluir un trabajador y sanciones para el reporte con salario por debajo"/>
    <s v="Áreas de la TSS"/>
    <n v="5"/>
    <x v="0"/>
    <m/>
    <d v="2015-11-23T00:00:00"/>
    <s v="2015"/>
    <n v="11"/>
    <x v="21"/>
    <m/>
    <d v="2015-11-30T00:00:00"/>
    <d v="2015-11-23T00:00:00"/>
    <n v="0"/>
    <x v="0"/>
    <x v="0"/>
  </r>
  <r>
    <n v="140"/>
    <s v="Luci Mendez "/>
    <s v="809-460-5221"/>
    <s v="lucimendez60@gmail.com"/>
    <s v="Rol, funciones de la TSS"/>
    <s v="Página Web"/>
    <n v="3"/>
    <x v="0"/>
    <m/>
    <d v="2015-11-23T00:00:00"/>
    <s v="2015"/>
    <n v="11"/>
    <x v="21"/>
    <m/>
    <d v="2015-11-26T00:00:00"/>
    <d v="2015-11-26T00:00:00"/>
    <n v="3"/>
    <x v="0"/>
    <x v="0"/>
  </r>
  <r>
    <n v="141"/>
    <s v="Hector Batista"/>
    <s v="809-763-9315"/>
    <s v="hbatista@gmail.com"/>
    <s v="Cantidad de afiliados por ARS"/>
    <s v="Rechazada"/>
    <n v="5"/>
    <x v="1"/>
    <m/>
    <d v="2015-11-26T00:00:00"/>
    <s v="2015"/>
    <n v="11"/>
    <x v="21"/>
    <m/>
    <d v="2015-12-03T00:00:00"/>
    <d v="2015-11-30T00:00:00"/>
    <n v="2"/>
    <x v="0"/>
    <x v="0"/>
  </r>
  <r>
    <n v="142"/>
    <s v="Guadalupe Ramirez"/>
    <s v="809-728-2801"/>
    <s v="mariaguadalupe2709@gmail.com"/>
    <s v="Función , Procedimiento para registrar "/>
    <s v="Página Web"/>
    <n v="3"/>
    <x v="0"/>
    <m/>
    <d v="2015-12-01T00:00:00"/>
    <s v="2015"/>
    <n v="12"/>
    <x v="22"/>
    <m/>
    <d v="2015-12-04T00:00:00"/>
    <d v="2015-12-01T00:00:00"/>
    <n v="0"/>
    <x v="0"/>
    <x v="0"/>
  </r>
  <r>
    <n v="143"/>
    <s v="Jose Alvarez"/>
    <s v="829-745-7071"/>
    <s v="pijomalto@gmail.com"/>
    <s v="Listado de Empresas activas en la TSS"/>
    <s v="Rechazada"/>
    <n v="5"/>
    <x v="1"/>
    <m/>
    <d v="2015-12-02T00:00:00"/>
    <s v="2015"/>
    <n v="12"/>
    <x v="22"/>
    <m/>
    <d v="2015-12-09T00:00:00"/>
    <d v="2015-12-07T00:00:00"/>
    <n v="3"/>
    <x v="0"/>
    <x v="1"/>
  </r>
  <r>
    <n v="144"/>
    <s v="Rufino Batista"/>
    <s v="809-444-7808"/>
    <s v="Rufino Batista@hotmail.com"/>
    <s v="Registro de empresas y Nominas"/>
    <s v="Página Web"/>
    <n v="3"/>
    <x v="0"/>
    <m/>
    <d v="2015-12-07T00:00:00"/>
    <s v="2015"/>
    <n v="12"/>
    <x v="22"/>
    <m/>
    <d v="2015-12-10T00:00:00"/>
    <d v="2015-12-07T00:00:00"/>
    <n v="0"/>
    <x v="0"/>
    <x v="0"/>
  </r>
  <r>
    <n v="145"/>
    <s v="Jose Fernandez"/>
    <s v="809-955-2727"/>
    <s v="jfernandez@jcpdr.com"/>
    <s v="Estatus Modificación a reglamento de la TSS conforme resolución No. 377 de 12/11/2015"/>
    <s v="Referida"/>
    <n v="3"/>
    <x v="2"/>
    <m/>
    <d v="2015-12-04T00:00:00"/>
    <s v="2015"/>
    <n v="12"/>
    <x v="22"/>
    <m/>
    <d v="2015-12-09T00:00:00"/>
    <d v="2015-12-08T00:00:00"/>
    <n v="2"/>
    <x v="0"/>
    <x v="0"/>
  </r>
  <r>
    <n v="146"/>
    <s v="Melisa Burton"/>
    <s v="809-754-4853"/>
    <s v="mburton2979@hotmail.com"/>
    <s v="Bases maximas de cotización existentes en RD 2011/2016"/>
    <s v="Áreas de la TSS"/>
    <n v="5"/>
    <x v="0"/>
    <m/>
    <d v="2015-12-14T00:00:00"/>
    <s v="2015"/>
    <n v="12"/>
    <x v="22"/>
    <m/>
    <d v="2015-12-21T00:00:00"/>
    <d v="2015-12-16T00:00:00"/>
    <n v="2"/>
    <x v="0"/>
    <x v="0"/>
  </r>
  <r>
    <n v="147"/>
    <s v="Luz Alicia Then Rosario"/>
    <s v="809-816-3454"/>
    <s v="inforitg@gmail.com"/>
    <s v="Listados de empresas por cantidad de empleados"/>
    <s v="Página Web"/>
    <n v="3"/>
    <x v="0"/>
    <m/>
    <d v="2016-01-05T00:00:00"/>
    <s v="2016"/>
    <n v="1"/>
    <x v="23"/>
    <m/>
    <d v="2016-01-08T00:00:00"/>
    <d v="2016-01-08T00:00:00"/>
    <n v="3"/>
    <x v="0"/>
    <x v="0"/>
  </r>
  <r>
    <n v="148"/>
    <s v="Mariel Romero Peña"/>
    <s v="829-346-0618"/>
    <s v="mtromero@prietocabrera.com"/>
    <s v="Afiliación automatica del empleado cuando el empleador inscribe en la nomina."/>
    <s v="Áreas de la TSS"/>
    <n v="5"/>
    <x v="0"/>
    <m/>
    <d v="2016-01-05T00:00:00"/>
    <s v="2016"/>
    <n v="1"/>
    <x v="23"/>
    <m/>
    <d v="2016-01-12T00:00:00"/>
    <d v="2016-01-11T00:00:00"/>
    <n v="4"/>
    <x v="0"/>
    <x v="0"/>
  </r>
  <r>
    <n v="149"/>
    <s v="Carla Souza"/>
    <s v="Internacional "/>
    <s v="carmen_dlacru@hotmail.com"/>
    <s v="Cantidad de Afiliados al SDSS Contributivo y Subsidiado"/>
    <s v="Áreas de la TSS"/>
    <n v="5"/>
    <x v="0"/>
    <m/>
    <d v="2016-01-19T00:00:00"/>
    <s v="2016"/>
    <n v="1"/>
    <x v="23"/>
    <m/>
    <d v="2016-01-28T00:00:00"/>
    <d v="2016-01-26T00:00:00"/>
    <n v="5"/>
    <x v="0"/>
    <x v="0"/>
  </r>
  <r>
    <n v="150"/>
    <s v="Mariano Lorenzo  Santana"/>
    <s v="829-751-5162"/>
    <s v="marianitounico@hotmail.com"/>
    <s v="Registro de empleadores en la TSS, requisitos y datos Estadísticos"/>
    <s v="Página Web"/>
    <n v="3"/>
    <x v="0"/>
    <m/>
    <d v="2016-02-05T00:00:00"/>
    <s v="2016"/>
    <n v="2"/>
    <x v="24"/>
    <m/>
    <d v="2016-02-10T00:00:00"/>
    <d v="2016-02-08T00:00:00"/>
    <n v="1"/>
    <x v="0"/>
    <x v="0"/>
  </r>
  <r>
    <n v="151"/>
    <s v="Carlos Mesa"/>
    <s v="829-548-4630"/>
    <s v="mesa945@hotmail.com"/>
    <s v="Registro de las PYMES en TSS"/>
    <s v="Rechazada"/>
    <n v="5"/>
    <x v="1"/>
    <m/>
    <d v="2016-02-11T00:00:00"/>
    <s v="2016"/>
    <n v="2"/>
    <x v="24"/>
    <m/>
    <d v="2016-02-18T00:00:00"/>
    <d v="2016-02-16T00:00:00"/>
    <n v="3"/>
    <x v="0"/>
    <x v="0"/>
  </r>
  <r>
    <n v="152"/>
    <s v="Poncy castillo"/>
    <n v="8094079354"/>
    <s v="poncycastillo@gmail.com"/>
    <s v="estadistica empleadores  sometidos"/>
    <s v="Áreas de la TSS"/>
    <n v="5"/>
    <x v="0"/>
    <m/>
    <d v="2016-02-25T00:00:00"/>
    <s v="2016"/>
    <n v="2"/>
    <x v="24"/>
    <m/>
    <d v="2016-03-03T00:00:00"/>
    <d v="2016-03-03T00:00:00"/>
    <n v="5"/>
    <x v="0"/>
    <x v="0"/>
  </r>
  <r>
    <n v="153"/>
    <s v="Socrates Tavera"/>
    <s v="809-377-1156"/>
    <s v="socratestavera@hotmail.com"/>
    <s v="Estadistica empleadores con trabajadores con mas de 1000 empleados"/>
    <s v="Base de Datos"/>
    <n v="15"/>
    <x v="0"/>
    <m/>
    <d v="2016-03-08T00:00:00"/>
    <s v="2016"/>
    <n v="3"/>
    <x v="25"/>
    <m/>
    <d v="2016-04-01T00:00:00"/>
    <d v="2016-03-21T00:00:00"/>
    <n v="9"/>
    <x v="0"/>
    <x v="0"/>
  </r>
  <r>
    <n v="154"/>
    <s v="Kattia Denis Franco"/>
    <s v="829-320-2406"/>
    <s v="qquero00@gmail.com"/>
    <s v="Misión, Visión y Valores"/>
    <s v="Página Web"/>
    <n v="3"/>
    <x v="0"/>
    <m/>
    <d v="2016-03-21T00:00:00"/>
    <s v="2016"/>
    <n v="3"/>
    <x v="25"/>
    <m/>
    <d v="2016-03-29T00:00:00"/>
    <d v="2016-03-23T00:00:00"/>
    <n v="2"/>
    <x v="0"/>
    <x v="0"/>
  </r>
  <r>
    <n v="155"/>
    <s v="Ledy Paulino Garcia"/>
    <s v="809-938-6951"/>
    <s v="lpgarcia@camaradecuentas.gob.do"/>
    <s v="Normativa para retención de AFP y SFS"/>
    <s v="Áreas de la TSS"/>
    <n v="5"/>
    <x v="0"/>
    <m/>
    <d v="2016-03-21T00:00:00"/>
    <s v="2016"/>
    <n v="3"/>
    <x v="25"/>
    <m/>
    <d v="2016-03-31T00:00:00"/>
    <d v="2016-03-29T00:00:00"/>
    <n v="4"/>
    <x v="0"/>
    <x v="0"/>
  </r>
  <r>
    <n v="156"/>
    <s v="Michael Lebron"/>
    <s v="829-781-1738"/>
    <s v="michaelrosario1998@gmail.com"/>
    <s v="Funció, estadisticas TSS"/>
    <s v="Página Web"/>
    <n v="3"/>
    <x v="0"/>
    <m/>
    <d v="2016-03-23T00:00:00"/>
    <s v="2016"/>
    <n v="3"/>
    <x v="25"/>
    <m/>
    <d v="2016-03-30T00:00:00"/>
    <d v="2016-03-23T00:00:00"/>
    <n v="0"/>
    <x v="0"/>
    <x v="0"/>
  </r>
  <r>
    <n v="157"/>
    <s v="Poncy castillo"/>
    <s v="809-407-9354"/>
    <s v="poncycastillo@gmail.com"/>
    <s v="Plazos para los empleadore pagar la TSS, consecuencia legales de incumplimiento"/>
    <s v="Áreas de la TSS"/>
    <n v="5"/>
    <x v="0"/>
    <m/>
    <d v="2016-03-29T00:00:00"/>
    <s v="2016"/>
    <n v="3"/>
    <x v="25"/>
    <m/>
    <d v="2016-04-05T00:00:00"/>
    <d v="2016-04-04T00:00:00"/>
    <n v="5"/>
    <x v="0"/>
    <x v="0"/>
  </r>
  <r>
    <n v="158"/>
    <s v="Wisleydi Disla Baez"/>
    <s v="849-865-0509"/>
    <s v="wisleydidislabaez@hotmail.com"/>
    <s v="Función, estadisticas TSS"/>
    <s v="Página Web"/>
    <n v="3"/>
    <x v="0"/>
    <m/>
    <d v="2016-04-03T00:00:00"/>
    <s v="2016"/>
    <n v="4"/>
    <x v="26"/>
    <m/>
    <d v="2016-04-06T00:00:00"/>
    <d v="2016-04-04T00:00:00"/>
    <n v="1"/>
    <x v="0"/>
    <x v="0"/>
  </r>
  <r>
    <n v="159"/>
    <s v="Yesenia Mauricio"/>
    <s v="809-958-8839"/>
    <s v="yesenia_0423@hotmail.com"/>
    <s v="Recaudaciones por sector, recaudaciones por empresa, deficit por incumplimiento al pago de la TSS y omisión, elusión u omisión."/>
    <s v="Áreas de la TSS"/>
    <n v="5"/>
    <x v="0"/>
    <m/>
    <d v="2016-04-07T00:00:00"/>
    <s v="2016"/>
    <n v="4"/>
    <x v="26"/>
    <m/>
    <d v="2016-04-14T00:00:00"/>
    <d v="2016-04-14T00:00:00"/>
    <n v="5"/>
    <x v="0"/>
    <x v="0"/>
  </r>
  <r>
    <n v="160"/>
    <s v="Dominique Dorange"/>
    <n v="33631190888"/>
    <s v="dominiquedorange56@gmail.com"/>
    <s v="Documento dominicano para asistencia gratuita en España según convenio de 1/7/2006"/>
    <s v="Referida"/>
    <n v="3"/>
    <x v="2"/>
    <m/>
    <d v="2016-04-18T00:00:00"/>
    <s v="2016"/>
    <n v="4"/>
    <x v="26"/>
    <m/>
    <d v="2016-04-21T00:00:00"/>
    <d v="2016-04-21T00:00:00"/>
    <n v="3"/>
    <x v="0"/>
    <x v="0"/>
  </r>
  <r>
    <n v="161"/>
    <s v="Yesenia Mauricio"/>
    <s v="809-958-8839"/>
    <s v="yesenia_0423@hotmail.com"/>
    <s v="Recaudaciones por sector económico año 2016"/>
    <s v="Áreas de la TSS"/>
    <n v="5"/>
    <x v="0"/>
    <m/>
    <d v="2016-04-18T00:00:00"/>
    <s v="2016"/>
    <n v="4"/>
    <x v="26"/>
    <m/>
    <d v="2016-04-25T00:00:00"/>
    <d v="2016-04-20T00:00:00"/>
    <n v="3"/>
    <x v="0"/>
    <x v="0"/>
  </r>
  <r>
    <n v="162"/>
    <s v="Josué Martí"/>
    <s v="809-472-4900"/>
    <s v="Josue.marti@squirepb.com"/>
    <s v="Procedimiento y requisitos para un ciudadano extranjero con residencia temporal el cual no cuenta con cédula de identidad "/>
    <s v="Áreas de la TSS"/>
    <n v="5"/>
    <x v="0"/>
    <m/>
    <d v="2016-04-18T00:00:00"/>
    <s v="2016"/>
    <n v="4"/>
    <x v="26"/>
    <m/>
    <d v="2016-04-25T00:00:00"/>
    <d v="2016-04-23T00:00:00"/>
    <n v="5"/>
    <x v="0"/>
    <x v="0"/>
  </r>
  <r>
    <n v="163"/>
    <s v="Genaro Silvestre"/>
    <s v="809-707-7052"/>
    <s v="genarosilvestre@gmail.com"/>
    <s v="Saber si 9 empleados de la empresa Pimentel y Asocs. Figuran dentro del Sistema Dominicano de Seguridad Social y si la empresa está al día en el cumplimiento con la TSS"/>
    <s v="Rechazada"/>
    <n v="5"/>
    <x v="1"/>
    <m/>
    <d v="2016-04-21T00:00:00"/>
    <s v="2016"/>
    <n v="4"/>
    <x v="26"/>
    <m/>
    <d v="2016-04-28T00:00:00"/>
    <d v="2016-04-22T00:00:00"/>
    <n v="2"/>
    <x v="0"/>
    <x v="0"/>
  </r>
  <r>
    <n v="164"/>
    <s v="Luis Enrique Ramírez"/>
    <s v="809-605-0773"/>
    <s v="elenrique101530@gmail.com"/>
    <s v="Qué es la TSS, sus funciones y a qué se dedica"/>
    <s v="Página Web"/>
    <n v="3"/>
    <x v="0"/>
    <m/>
    <d v="2016-04-22T00:00:00"/>
    <s v="2016"/>
    <n v="4"/>
    <x v="26"/>
    <m/>
    <d v="2016-04-27T00:00:00"/>
    <d v="2016-04-22T00:00:00"/>
    <n v="1"/>
    <x v="0"/>
    <x v="0"/>
  </r>
  <r>
    <n v="165"/>
    <s v="Manuel Ramos"/>
    <s v="809-527-5706"/>
    <s v="manueldejesusramosbrito@hotmail.com"/>
    <s v="Proceso para registrar un compañía, formulario que hay que llenar, cómo se registran los empleados."/>
    <s v="Página Web"/>
    <n v="3"/>
    <x v="0"/>
    <m/>
    <d v="2016-04-22T00:00:00"/>
    <s v="2016"/>
    <n v="4"/>
    <x v="26"/>
    <m/>
    <d v="2016-04-27T00:00:00"/>
    <d v="2016-04-22T00:00:00"/>
    <n v="1"/>
    <x v="0"/>
    <x v="0"/>
  </r>
  <r>
    <n v="166"/>
    <s v="Oscar Javier Leonardo B."/>
    <s v="809-891-8712"/>
    <s v="oscarjlb.21@hotmail.com"/>
    <s v="A qué se dedica la TSS, quienes son, función principal, proceso registro una compañía"/>
    <s v="Página Web"/>
    <n v="3"/>
    <x v="0"/>
    <m/>
    <d v="2016-05-03T00:00:00"/>
    <s v="2016"/>
    <n v="5"/>
    <x v="27"/>
    <m/>
    <d v="2016-05-06T00:00:00"/>
    <d v="2016-05-03T00:00:00"/>
    <n v="1"/>
    <x v="0"/>
    <x v="0"/>
  </r>
  <r>
    <n v="167"/>
    <s v="Kenia Karina Rojas"/>
    <s v="829-328-0916"/>
    <s v="jmedrano72@yahoo.com"/>
    <s v="Cómo surge la institución, cuales son sus valores, misión y visión"/>
    <s v="Página Web"/>
    <n v="3"/>
    <x v="0"/>
    <m/>
    <d v="2016-05-04T00:00:00"/>
    <s v="2016"/>
    <n v="5"/>
    <x v="27"/>
    <m/>
    <d v="2016-05-09T00:00:00"/>
    <d v="2016-05-04T00:00:00"/>
    <n v="1"/>
    <x v="0"/>
    <x v="0"/>
  </r>
  <r>
    <n v="168"/>
    <s v="Carlos Vásquez"/>
    <s v="829-868-6974"/>
    <s v="carlosvasquez.2606@gmail.com"/>
    <s v="Funciones de la TSS"/>
    <s v="Página Web"/>
    <n v="3"/>
    <x v="0"/>
    <m/>
    <d v="2016-05-05T00:00:00"/>
    <s v="2016"/>
    <n v="5"/>
    <x v="27"/>
    <m/>
    <d v="2016-05-10T00:00:00"/>
    <d v="2016-05-05T00:00:00"/>
    <n v="1"/>
    <x v="0"/>
    <x v="0"/>
  </r>
  <r>
    <n v="169"/>
    <s v="Juan Arismendy Arias S."/>
    <s v="809-5658517"/>
    <s v="arismendi.diaz@gmail.com"/>
    <s v="Cantidad de afiliados por provincia al 31 de diciembre de 2015, regimen contributivo y subsidiado"/>
    <s v="Referida"/>
    <n v="3"/>
    <x v="2"/>
    <m/>
    <d v="2016-05-05T00:00:00"/>
    <s v="2016"/>
    <n v="5"/>
    <x v="27"/>
    <m/>
    <d v="2016-05-10T00:00:00"/>
    <d v="2016-05-06T00:00:00"/>
    <n v="2"/>
    <x v="0"/>
    <x v="1"/>
  </r>
  <r>
    <n v="170"/>
    <s v="Marien Solís Díaz"/>
    <s v="809-482-0838"/>
    <s v="marien@mejialora.com"/>
    <s v="Si la asignación de vehículos de manera fija y/o variable en efectivo debería formar parte del salario cotizable para seguridad social."/>
    <s v="Áreas de la TSS"/>
    <n v="5"/>
    <x v="0"/>
    <m/>
    <d v="2016-05-13T00:00:00"/>
    <s v="2016"/>
    <n v="5"/>
    <x v="27"/>
    <m/>
    <d v="2016-05-20T00:00:00"/>
    <d v="2016-05-13T00:00:00"/>
    <n v="1"/>
    <x v="0"/>
    <x v="0"/>
  </r>
  <r>
    <n v="171"/>
    <s v="Wilma Navil"/>
    <s v="809-8901221"/>
    <s v="wilmanavil@gmail.com"/>
    <s v="Misión, Visión y Valores, política, organigrama, relación de empleados"/>
    <s v="Áreas de la TSS"/>
    <n v="5"/>
    <x v="0"/>
    <m/>
    <d v="2016-05-17T00:00:00"/>
    <s v="2016"/>
    <n v="5"/>
    <x v="27"/>
    <m/>
    <d v="2016-05-24T00:00:00"/>
    <d v="2016-05-17T00:00:00"/>
    <n v="1"/>
    <x v="0"/>
    <x v="0"/>
  </r>
  <r>
    <n v="172"/>
    <s v="María Rosa Durán López"/>
    <s v="809-519-2870"/>
    <s v="mduran@dmklawyers.com"/>
    <s v="Qué pasa con los empleados que tienen visa de trabajo y no pueden cotizar en la TSS"/>
    <s v="Áreas de la TSS"/>
    <n v="5"/>
    <x v="0"/>
    <m/>
    <d v="2016-06-02T00:00:00"/>
    <s v="2016"/>
    <n v="6"/>
    <x v="28"/>
    <m/>
    <d v="2016-06-09T00:00:00"/>
    <d v="2016-06-02T00:00:00"/>
    <n v="1"/>
    <x v="0"/>
    <x v="0"/>
  </r>
  <r>
    <n v="173"/>
    <s v="Jazmin Torres Ventura"/>
    <s v="829-715-9494"/>
    <s v="jazmintorressv@gmail.com"/>
    <s v="Cantidad total de afiliados de cada ARS de la RD hasta la fecha "/>
    <s v="Áreas de la TSS"/>
    <n v="5"/>
    <x v="0"/>
    <m/>
    <d v="2016-06-03T00:00:00"/>
    <s v="2016"/>
    <n v="6"/>
    <x v="28"/>
    <m/>
    <d v="2016-06-10T00:00:00"/>
    <d v="2016-06-03T00:00:00"/>
    <n v="1"/>
    <x v="0"/>
    <x v="0"/>
  </r>
  <r>
    <n v="174"/>
    <s v="Anneudis Checo Zorrilla"/>
    <s v="809-463-4792"/>
    <s v="jumzc2008@hotmail.com"/>
    <s v="Cuántas ARL hay. Cuánto obtienen del presupuesto del Estado. Cuánto dinero le otorga el Estado a las enfermedades terminales"/>
    <s v="Referida"/>
    <n v="3"/>
    <x v="2"/>
    <m/>
    <d v="2016-06-10T00:00:00"/>
    <s v="2016"/>
    <n v="6"/>
    <x v="28"/>
    <m/>
    <d v="2016-06-15T00:00:00"/>
    <d v="2016-06-14T00:00:00"/>
    <n v="3"/>
    <x v="0"/>
    <x v="0"/>
  </r>
  <r>
    <n v="175"/>
    <s v="Enmanuel Castillo Gerardino"/>
    <s v="829-770-5976"/>
    <s v="loscielos83@hotmail.com"/>
    <s v="Cantidad de afiliados al Sistema en San Francisco de Macoris y clasificación por sexo"/>
    <s v="Áreas de la TSS"/>
    <n v="5"/>
    <x v="0"/>
    <m/>
    <d v="2016-06-14T00:00:00"/>
    <s v="2016"/>
    <n v="6"/>
    <x v="28"/>
    <m/>
    <d v="2016-06-21T00:00:00"/>
    <d v="2016-06-15T00:00:00"/>
    <n v="2"/>
    <x v="0"/>
    <x v="0"/>
  </r>
  <r>
    <n v="176"/>
    <s v="Dorhiam Peña"/>
    <s v="809-544-8788"/>
    <s v="dorpena@afppopular.com.do"/>
    <s v="Criterio para definir empresa pública y centralizada "/>
    <s v="Referida"/>
    <n v="3"/>
    <x v="2"/>
    <m/>
    <d v="2016-06-21T00:00:00"/>
    <s v="2016"/>
    <n v="6"/>
    <x v="28"/>
    <m/>
    <d v="2016-06-24T00:00:00"/>
    <d v="2016-06-24T00:00:00"/>
    <n v="3"/>
    <x v="0"/>
    <x v="0"/>
  </r>
  <r>
    <n v="177"/>
    <s v="Jackairis M. Guerrero Then"/>
    <s v="809-918-1479"/>
    <s v="jmarcelgt@gmail.com"/>
    <s v="Total de afiliados a todas las ARS"/>
    <s v="Áreas de la TSS"/>
    <n v="5"/>
    <x v="0"/>
    <m/>
    <d v="2016-06-27T00:00:00"/>
    <s v="2016"/>
    <n v="6"/>
    <x v="28"/>
    <m/>
    <d v="2016-07-04T00:00:00"/>
    <d v="2016-06-27T00:00:00"/>
    <n v="1"/>
    <x v="0"/>
    <x v="0"/>
  </r>
  <r>
    <n v="178"/>
    <s v="Francis Luciano"/>
    <s v="829-572-7993"/>
    <s v="francisjavierluciano@hotmail.com"/>
    <s v="Objetivo TSS, leyes que la fundamentan, por ciento a pagar por los empleados, importancia de la TSS, deberes de la empresa con los empleados"/>
    <s v="Página Web"/>
    <n v="3"/>
    <x v="0"/>
    <m/>
    <d v="2016-06-27T00:00:00"/>
    <s v="2016"/>
    <n v="6"/>
    <x v="28"/>
    <m/>
    <d v="2016-06-30T00:00:00"/>
    <m/>
    <n v="0"/>
    <x v="0"/>
    <x v="0"/>
  </r>
  <r>
    <n v="179"/>
    <s v="Anyery González Pérez"/>
    <s v="829-860-0806"/>
    <m/>
    <s v="El impacto ley 87-01 en la economía"/>
    <s v="Página Web"/>
    <n v="3"/>
    <x v="0"/>
    <m/>
    <d v="2016-06-27T00:00:00"/>
    <s v="2016"/>
    <n v="6"/>
    <x v="28"/>
    <m/>
    <d v="2016-06-30T00:00:00"/>
    <d v="2016-06-27T00:00:00"/>
    <n v="1"/>
    <x v="0"/>
    <x v="0"/>
  </r>
  <r>
    <n v="180"/>
    <s v="Madelin Batista"/>
    <s v="829-790-2104"/>
    <s v="madeline980226@gmail.com"/>
    <s v="Nombre Tesorero, impuesto que pagan y que cobran"/>
    <s v="Página Web"/>
    <n v="3"/>
    <x v="0"/>
    <m/>
    <d v="2016-07-05T00:00:00"/>
    <s v="2016"/>
    <n v="7"/>
    <x v="29"/>
    <m/>
    <d v="2016-07-08T00:00:00"/>
    <d v="2016-07-05T00:00:00"/>
    <n v="1"/>
    <x v="0"/>
    <x v="0"/>
  </r>
  <r>
    <n v="181"/>
    <s v="Milagros Gómez Cadena"/>
    <s v="809-617-1729"/>
    <s v="milagros_fomez@mail.tss2.gov.do"/>
    <s v="Análisis FODA de la TSS"/>
    <s v="Página Web"/>
    <n v="3"/>
    <x v="0"/>
    <m/>
    <d v="2016-07-05T00:00:00"/>
    <s v="2016"/>
    <n v="7"/>
    <x v="29"/>
    <m/>
    <d v="2016-07-08T00:00:00"/>
    <d v="2016-07-05T00:00:00"/>
    <n v="1"/>
    <x v="0"/>
    <x v="0"/>
  </r>
  <r>
    <n v="182"/>
    <s v="Rosalía Romano"/>
    <s v="809-932-3919"/>
    <s v="rromano@diariolibre.com"/>
    <s v="Por qué la discrepancia del Banco Central y la OMLAD entre los empleados públicos que cotizan para la seguridad social y la TSS y cuáles instituciones del Estado no están cotizando"/>
    <s v="Áreas de la TSS"/>
    <n v="5"/>
    <x v="0"/>
    <m/>
    <d v="2016-07-07T00:00:00"/>
    <s v="2016"/>
    <n v="7"/>
    <x v="29"/>
    <m/>
    <d v="2016-07-14T00:00:00"/>
    <d v="2016-07-08T00:00:00"/>
    <n v="2"/>
    <x v="0"/>
    <x v="0"/>
  </r>
  <r>
    <n v="183"/>
    <s v="Rosalía Romano"/>
    <s v="809-932-3919"/>
    <s v="rromano@diariolibre.com"/>
    <s v="Lista de ayuntamientos que cotizan en la Seguridad Social"/>
    <s v="Áreas de la TSS"/>
    <n v="5"/>
    <x v="0"/>
    <m/>
    <d v="2016-07-08T00:00:00"/>
    <s v="2016"/>
    <n v="7"/>
    <x v="29"/>
    <m/>
    <d v="2016-07-15T00:00:00"/>
    <d v="2016-07-08T00:00:00"/>
    <n v="1"/>
    <x v="0"/>
    <x v="0"/>
  </r>
  <r>
    <n v="184"/>
    <s v="Dariel A. Aquino Salvador"/>
    <s v="809-969-2092"/>
    <s v="dariel96@alive.com"/>
    <s v="Memorias de la TSS y ver el dinero que recaudan desde el inicio de la ley "/>
    <s v="Áreas de la TSS"/>
    <n v="5"/>
    <x v="0"/>
    <m/>
    <d v="2016-07-08T00:00:00"/>
    <s v="2016"/>
    <n v="7"/>
    <x v="29"/>
    <m/>
    <d v="2016-07-15T00:00:00"/>
    <d v="2016-07-08T00:00:00"/>
    <n v="1"/>
    <x v="0"/>
    <x v="0"/>
  </r>
  <r>
    <n v="185"/>
    <s v="Leticia De la Cruza"/>
    <s v="829-304-7467"/>
    <s v="leticiadelacruz08@hotmail.com"/>
    <s v="Copias de los formularios de la TSS"/>
    <s v="Página Web"/>
    <n v="3"/>
    <x v="0"/>
    <m/>
    <d v="2016-07-14T00:00:00"/>
    <s v="2016"/>
    <n v="7"/>
    <x v="29"/>
    <m/>
    <d v="2016-07-19T00:00:00"/>
    <d v="2016-07-14T00:00:00"/>
    <n v="1"/>
    <x v="0"/>
    <x v="0"/>
  </r>
  <r>
    <n v="186"/>
    <s v="Daisy Pérez Abreu"/>
    <s v="809-615-5726"/>
    <m/>
    <s v="Servicios que ofrece la TSS"/>
    <s v="Página Web"/>
    <n v="3"/>
    <x v="0"/>
    <m/>
    <d v="2016-07-19T00:00:00"/>
    <s v="2016"/>
    <n v="7"/>
    <x v="29"/>
    <m/>
    <d v="2016-07-22T00:00:00"/>
    <d v="2016-07-19T00:00:00"/>
    <n v="1"/>
    <x v="0"/>
    <x v="0"/>
  </r>
  <r>
    <n v="187"/>
    <s v="Balby Esthefany Jiménez"/>
    <s v="809-858-0097"/>
    <s v="esthefany9423@gmail.com"/>
    <s v="Saber qué regula la TSS"/>
    <s v="Página Web"/>
    <n v="3"/>
    <x v="0"/>
    <m/>
    <d v="2016-07-26T00:00:00"/>
    <s v="2016"/>
    <n v="7"/>
    <x v="29"/>
    <m/>
    <d v="2016-07-29T00:00:00"/>
    <d v="2016-07-26T00:00:00"/>
    <n v="1"/>
    <x v="0"/>
    <x v="0"/>
  </r>
  <r>
    <n v="188"/>
    <s v="Lya Daniela Mata Tejada"/>
    <s v="829-962-2202"/>
    <s v="lmata@jcpdr.com"/>
    <s v="Resolución  que permite a un extranjero registrarse en la TSS"/>
    <s v="Base de Datos"/>
    <n v="15"/>
    <x v="0"/>
    <m/>
    <d v="2016-07-27T00:00:00"/>
    <s v="2016"/>
    <n v="7"/>
    <x v="29"/>
    <m/>
    <d v="2016-08-18T00:00:00"/>
    <d v="2016-07-28T00:00:00"/>
    <n v="2"/>
    <x v="0"/>
    <x v="0"/>
  </r>
  <r>
    <n v="189"/>
    <s v="Severina Ortiz De Nin"/>
    <s v="809-525-4808"/>
    <s v="elenita4003@hotmail.com"/>
    <s v="Cantidad de empresas en la Provincia Monseñor Nouel y cuántos empleados tienen."/>
    <s v="Áreas de la TSS"/>
    <n v="5"/>
    <x v="0"/>
    <m/>
    <d v="2016-07-27T00:00:00"/>
    <s v="2016"/>
    <n v="7"/>
    <x v="29"/>
    <m/>
    <d v="2016-08-03T00:00:00"/>
    <d v="2016-08-01T00:00:00"/>
    <n v="4"/>
    <x v="0"/>
    <x v="0"/>
  </r>
  <r>
    <n v="190"/>
    <s v="Robinson Aracena Vásquez"/>
    <s v="809-315-8450"/>
    <s v="robinsonaracena@hotmail.com"/>
    <s v="Cuánto paga la Asociación de Baloncesto de Santiago por mes y por año a la TSS y el monto general de los empleados por un año"/>
    <s v="Base de Datos"/>
    <n v="15"/>
    <x v="1"/>
    <m/>
    <d v="2016-07-29T00:00:00"/>
    <s v="2016"/>
    <n v="7"/>
    <x v="29"/>
    <m/>
    <d v="2016-08-22T00:00:00"/>
    <d v="2016-08-01T00:00:00"/>
    <n v="2"/>
    <x v="0"/>
    <x v="0"/>
  </r>
  <r>
    <n v="191"/>
    <s v="Diana D. Encarnación Hndez."/>
    <s v="809-527-5515"/>
    <s v="diana-encarnacion@hotmail.com"/>
    <s v="Saber si está afiliada y en cual ARS está"/>
    <s v="Referida"/>
    <n v="3"/>
    <x v="2"/>
    <m/>
    <d v="2016-08-01T00:00:00"/>
    <s v="2016"/>
    <n v="8"/>
    <x v="30"/>
    <m/>
    <d v="2016-08-04T00:00:00"/>
    <d v="2016-08-02T00:00:00"/>
    <n v="2"/>
    <x v="0"/>
    <x v="0"/>
  </r>
  <r>
    <n v="192"/>
    <s v="Kirsys Perdomo Vélez"/>
    <s v="809-813-5918"/>
    <s v="isclr@hotmail.com"/>
    <s v="Prestadoras de Servicios de Salud y los pasos a realizar para recibir subsidio por una enfermedad de 30 días"/>
    <s v="Página Web"/>
    <n v="3"/>
    <x v="0"/>
    <m/>
    <d v="2016-08-15T00:00:00"/>
    <s v="2016"/>
    <n v="8"/>
    <x v="30"/>
    <m/>
    <d v="2016-08-19T00:00:00"/>
    <d v="2016-08-17T00:00:00"/>
    <n v="3"/>
    <x v="0"/>
    <x v="0"/>
  </r>
  <r>
    <n v="193"/>
    <s v="Melvin Velasquez"/>
    <s v="829-631-1847"/>
    <s v="melvinvelasquez@hotmail.com"/>
    <s v="Lista de instituciones publicas pendientes de pago y montos adeudados. Montos pagados a la TSS por mora y recargos. Montos, estados financieros y gastos de operaciones de la TSS"/>
    <s v="Áreas de la TSS"/>
    <n v="5"/>
    <x v="0"/>
    <m/>
    <d v="2016-08-17T00:00:00"/>
    <s v="2016"/>
    <n v="8"/>
    <x v="30"/>
    <m/>
    <d v="2016-08-24T00:00:00"/>
    <d v="2016-08-22T00:00:00"/>
    <n v="4"/>
    <x v="0"/>
    <x v="0"/>
  </r>
  <r>
    <n v="194"/>
    <s v="Jose Miguel Morales Bautista"/>
    <s v="809-857-7393"/>
    <s v="jmb1563@gmail.com"/>
    <s v="Nominas de empleados Invesiones Relo inscritos a TSS"/>
    <s v="Base de Datos"/>
    <n v="15"/>
    <x v="1"/>
    <m/>
    <d v="2016-08-19T00:00:00"/>
    <s v="2016"/>
    <n v="8"/>
    <x v="30"/>
    <m/>
    <d v="2016-09-09T00:00:00"/>
    <d v="2016-08-22T00:00:00"/>
    <n v="2"/>
    <x v="0"/>
    <x v="0"/>
  </r>
  <r>
    <n v="195"/>
    <s v="Lety Melgen Bello"/>
    <s v="809-563-1005"/>
    <s v="letymelgen@gmail.com"/>
    <s v="Total de titulares y dependientes del contributivo"/>
    <s v="Áreas de la TSS"/>
    <n v="5"/>
    <x v="0"/>
    <m/>
    <d v="2016-08-23T00:00:00"/>
    <s v="2016"/>
    <n v="8"/>
    <x v="30"/>
    <m/>
    <d v="2016-08-30T00:00:00"/>
    <d v="2016-08-26T00:00:00"/>
    <n v="4"/>
    <x v="0"/>
    <x v="0"/>
  </r>
  <r>
    <n v="196"/>
    <s v="Sócrates Tavera Rosario"/>
    <s v="809-377-1156"/>
    <s v="socratestavera@hotmail.com"/>
    <s v="Cantidad de empleados que cotizan según rango salarial"/>
    <s v="Base de Datos"/>
    <n v="15"/>
    <x v="0"/>
    <m/>
    <d v="2016-08-25T00:00:00"/>
    <s v="2016"/>
    <n v="8"/>
    <x v="30"/>
    <m/>
    <d v="2016-09-15T00:00:00"/>
    <d v="2016-09-07T00:00:00"/>
    <n v="10"/>
    <x v="0"/>
    <x v="2"/>
  </r>
  <r>
    <n v="197"/>
    <s v="Joey Morel"/>
    <s v="829-906-4024"/>
    <s v="joey.mmorel@gmail.com"/>
    <s v="Ejecuciones presupuestarias por objeto de gastos (subcuenta) en el período 2007-20013"/>
    <s v="Página Web"/>
    <n v="3"/>
    <x v="0"/>
    <m/>
    <d v="2016-09-22T00:00:00"/>
    <s v="2016"/>
    <n v="9"/>
    <x v="31"/>
    <m/>
    <d v="2016-09-27T00:00:00"/>
    <d v="2016-09-27T00:00:00"/>
    <n v="3"/>
    <x v="0"/>
    <x v="0"/>
  </r>
  <r>
    <n v="198"/>
    <s v="Alexis Astacio"/>
    <s v="809-431-6444"/>
    <s v="nurse1008@hotmail.com"/>
    <s v="Políticas, beneficios al trabajador, objetivos"/>
    <s v="Página Web"/>
    <n v="3"/>
    <x v="0"/>
    <m/>
    <d v="2016-09-27T00:00:00"/>
    <s v="2016"/>
    <n v="9"/>
    <x v="31"/>
    <m/>
    <d v="2016-09-30T00:00:00"/>
    <d v="2016-09-27T00:00:00"/>
    <n v="1"/>
    <x v="0"/>
    <x v="0"/>
  </r>
  <r>
    <n v="199"/>
    <s v="Juan René Rojas R."/>
    <s v="809-616-1006"/>
    <s v="Jrojas@crees.org.do"/>
    <s v="Serie de datos con los salarios promedio cotizados por los empleados en los distintos sistemas de pensiones"/>
    <s v="Áreas de la TSS"/>
    <n v="5"/>
    <x v="2"/>
    <m/>
    <d v="2016-09-19T00:00:00"/>
    <s v="2016"/>
    <n v="9"/>
    <x v="31"/>
    <m/>
    <d v="2016-09-26T00:00:00"/>
    <d v="2016-09-23T00:00:00"/>
    <n v="5"/>
    <x v="0"/>
    <x v="0"/>
  </r>
  <r>
    <n v="200"/>
    <s v="German Ant. Cabreja"/>
    <s v="809-659-6364"/>
    <s v="germancabreja@gmail.com"/>
    <s v="Deuda a la SS por ayuntamientos"/>
    <s v="Base de Datos"/>
    <n v="15"/>
    <x v="0"/>
    <m/>
    <d v="2016-09-29T00:00:00"/>
    <s v="2016"/>
    <n v="9"/>
    <x v="31"/>
    <m/>
    <s v="13/10/2016"/>
    <d v="2016-09-13T00:00:00"/>
    <n v="-13"/>
    <x v="0"/>
    <x v="0"/>
  </r>
  <r>
    <n v="201"/>
    <s v="Julio César Mieses R."/>
    <s v="809-847-2731"/>
    <s v="jmieses@gmail.com"/>
    <s v="Detalles de pagos realizados en los años 2007 al 2010"/>
    <s v="Base de Datos"/>
    <n v="15"/>
    <x v="0"/>
    <m/>
    <d v="2016-10-10T00:00:00"/>
    <s v="2016"/>
    <n v="10"/>
    <x v="32"/>
    <m/>
    <s v="13/10/2016"/>
    <d v="2016-09-13T00:00:00"/>
    <n v="-20"/>
    <x v="0"/>
    <x v="0"/>
  </r>
  <r>
    <n v="202"/>
    <s v="José Ramón Heredia"/>
    <s v="809-269-8006"/>
    <s v="jheredia100@hotmail.com"/>
    <s v="Relación de los nombres de las empresas inscritas en la TSS en el mes de septiembre"/>
    <s v="Base de Datos"/>
    <n v="15"/>
    <x v="0"/>
    <m/>
    <d v="2016-10-11T00:00:00"/>
    <s v="2016"/>
    <n v="10"/>
    <x v="32"/>
    <m/>
    <d v="2016-11-01T00:00:00"/>
    <d v="2016-10-21T00:00:00"/>
    <n v="9"/>
    <x v="0"/>
    <x v="0"/>
  </r>
  <r>
    <n v="203"/>
    <s v="Crispina Báez Heredia"/>
    <s v="809-468-4147"/>
    <s v="cb@fumicontrol.com.do"/>
    <s v="Pasos y requisitos para registrar una empresa en la TSS, su nòmina y cuáles son las sanciones"/>
    <s v="Página Web"/>
    <n v="3"/>
    <x v="3"/>
    <m/>
    <m/>
    <s v=""/>
    <s v=""/>
    <x v="11"/>
    <m/>
    <s v=""/>
    <m/>
    <n v="0"/>
    <x v="0"/>
    <x v="0"/>
  </r>
  <r>
    <n v="204"/>
    <s v="Carolina Cortes Reyes"/>
    <s v="809-541-2393"/>
    <s v="cortes.carolina13@gmail.com"/>
    <s v="Base de datos de la TSS"/>
    <s v="Rechazada"/>
    <n v="5"/>
    <x v="1"/>
    <m/>
    <d v="2016-10-25T00:00:00"/>
    <s v="2016"/>
    <n v="10"/>
    <x v="32"/>
    <m/>
    <d v="2016-11-01T00:00:00"/>
    <d v="2016-10-27T00:00:00"/>
    <n v="3"/>
    <x v="0"/>
    <x v="1"/>
  </r>
  <r>
    <n v="205"/>
    <s v="Mario Martín Rojas Bonilla"/>
    <s v="809-907-9625"/>
    <s v="mariomrojas@hotmail.com"/>
    <s v="Saber si la TSS está incribiendo a los extranjeros"/>
    <s v="Página Web"/>
    <n v="3"/>
    <x v="0"/>
    <m/>
    <d v="2016-10-25T00:00:00"/>
    <s v="2016"/>
    <n v="10"/>
    <x v="32"/>
    <m/>
    <d v="2016-10-28T00:00:00"/>
    <d v="2016-10-25T00:00:00"/>
    <n v="1"/>
    <x v="0"/>
    <x v="0"/>
  </r>
  <r>
    <n v="206"/>
    <s v="Harold Modesto"/>
    <s v="809-685-9966"/>
    <s v="h.modesto@gmail.com"/>
    <s v="Estadísticas  que no cotizaron la SS en el período 2012-2015 y las estadísticas de  la cantidad de casos que hay en los juzgados de paz"/>
    <s v="Áreas de la TSS"/>
    <n v="5"/>
    <x v="0"/>
    <m/>
    <d v="2016-10-27T00:00:00"/>
    <s v="2016"/>
    <n v="10"/>
    <x v="32"/>
    <m/>
    <d v="2016-11-03T00:00:00"/>
    <d v="2016-10-28T00:00:00"/>
    <n v="2"/>
    <x v="0"/>
    <x v="0"/>
  </r>
  <r>
    <n v="207"/>
    <s v="Ramón Jorge"/>
    <s v="809-685-9966"/>
    <s v="r.jorge@odj.org.do"/>
    <s v="Lista de instituciones del Estado Dominicano que incumplen con la TSS. Cuáles y cuántas han estado sometidas. "/>
    <s v="Base de Datos"/>
    <n v="15"/>
    <x v="0"/>
    <m/>
    <d v="2016-11-18T00:00:00"/>
    <s v="2016"/>
    <n v="11"/>
    <x v="33"/>
    <m/>
    <d v="2016-12-09T00:00:00"/>
    <d v="2016-11-21T00:00:00"/>
    <n v="2"/>
    <x v="0"/>
    <x v="0"/>
  </r>
  <r>
    <n v="208"/>
    <s v="Daulin Baldallac"/>
    <s v="829-270-5120"/>
    <s v="daulinbaldallac@hotmail.com"/>
    <s v="Qué es la TSS, derechos que protegen y que hay que hacer para reclamar esos derechos"/>
    <s v="Página Web"/>
    <n v="3"/>
    <x v="0"/>
    <m/>
    <d v="2016-11-21T00:00:00"/>
    <s v="2016"/>
    <n v="11"/>
    <x v="33"/>
    <m/>
    <d v="2016-11-24T00:00:00"/>
    <d v="2016-11-21T00:00:00"/>
    <n v="1"/>
    <x v="0"/>
    <x v="0"/>
  </r>
  <r>
    <n v="209"/>
    <s v="Mayra Melenciano"/>
    <s v="849-852-0343"/>
    <s v="mmelenciano@dida.gov.do "/>
    <s v="Cantidad de empleadores que estàn en el Sistema de la TSS "/>
    <s v="Base de Datos"/>
    <n v="15"/>
    <x v="0"/>
    <m/>
    <d v="2016-11-23T00:00:00"/>
    <s v="2016"/>
    <n v="11"/>
    <x v="33"/>
    <m/>
    <d v="2016-12-14T00:00:00"/>
    <d v="2016-11-29T00:00:00"/>
    <n v="5"/>
    <x v="0"/>
    <x v="0"/>
  </r>
  <r>
    <n v="210"/>
    <m/>
    <m/>
    <m/>
    <m/>
    <m/>
    <s v=""/>
    <x v="3"/>
    <m/>
    <m/>
    <s v=""/>
    <s v=""/>
    <x v="11"/>
    <m/>
    <s v=""/>
    <m/>
    <n v="0"/>
    <x v="0"/>
    <x v="0"/>
  </r>
  <r>
    <n v="211"/>
    <m/>
    <m/>
    <m/>
    <m/>
    <m/>
    <s v=""/>
    <x v="3"/>
    <m/>
    <m/>
    <s v=""/>
    <s v=""/>
    <x v="11"/>
    <m/>
    <s v=""/>
    <m/>
    <n v="0"/>
    <x v="0"/>
    <x v="0"/>
  </r>
  <r>
    <n v="212"/>
    <m/>
    <m/>
    <m/>
    <m/>
    <m/>
    <s v=""/>
    <x v="3"/>
    <m/>
    <m/>
    <s v=""/>
    <s v=""/>
    <x v="11"/>
    <m/>
    <s v=""/>
    <m/>
    <n v="0"/>
    <x v="0"/>
    <x v="0"/>
  </r>
  <r>
    <n v="213"/>
    <m/>
    <m/>
    <m/>
    <m/>
    <m/>
    <s v=""/>
    <x v="3"/>
    <m/>
    <m/>
    <s v=""/>
    <s v=""/>
    <x v="11"/>
    <m/>
    <s v=""/>
    <m/>
    <n v="0"/>
    <x v="0"/>
    <x v="0"/>
  </r>
  <r>
    <n v="214"/>
    <m/>
    <m/>
    <m/>
    <m/>
    <m/>
    <s v=""/>
    <x v="3"/>
    <m/>
    <m/>
    <s v=""/>
    <s v=""/>
    <x v="11"/>
    <m/>
    <s v=""/>
    <m/>
    <n v="0"/>
    <x v="0"/>
    <x v="0"/>
  </r>
  <r>
    <n v="215"/>
    <m/>
    <m/>
    <m/>
    <m/>
    <m/>
    <s v=""/>
    <x v="3"/>
    <m/>
    <m/>
    <s v=""/>
    <s v=""/>
    <x v="11"/>
    <m/>
    <s v=""/>
    <m/>
    <n v="0"/>
    <x v="0"/>
    <x v="0"/>
  </r>
  <r>
    <n v="216"/>
    <m/>
    <m/>
    <m/>
    <m/>
    <m/>
    <s v=""/>
    <x v="3"/>
    <m/>
    <m/>
    <s v=""/>
    <s v=""/>
    <x v="11"/>
    <m/>
    <s v=""/>
    <m/>
    <n v="0"/>
    <x v="0"/>
    <x v="0"/>
  </r>
  <r>
    <n v="217"/>
    <m/>
    <m/>
    <m/>
    <m/>
    <m/>
    <s v=""/>
    <x v="3"/>
    <m/>
    <m/>
    <s v=""/>
    <s v=""/>
    <x v="11"/>
    <m/>
    <s v=""/>
    <m/>
    <n v="0"/>
    <x v="0"/>
    <x v="0"/>
  </r>
  <r>
    <n v="218"/>
    <m/>
    <m/>
    <m/>
    <m/>
    <m/>
    <s v=""/>
    <x v="3"/>
    <m/>
    <m/>
    <s v=""/>
    <s v=""/>
    <x v="11"/>
    <m/>
    <s v=""/>
    <m/>
    <n v="0"/>
    <x v="0"/>
    <x v="0"/>
  </r>
  <r>
    <n v="219"/>
    <m/>
    <m/>
    <m/>
    <m/>
    <m/>
    <s v=""/>
    <x v="3"/>
    <m/>
    <m/>
    <s v=""/>
    <s v=""/>
    <x v="11"/>
    <m/>
    <s v=""/>
    <m/>
    <n v="0"/>
    <x v="0"/>
    <x v="0"/>
  </r>
  <r>
    <n v="220"/>
    <m/>
    <m/>
    <m/>
    <m/>
    <m/>
    <s v=""/>
    <x v="3"/>
    <m/>
    <m/>
    <s v=""/>
    <s v=""/>
    <x v="11"/>
    <m/>
    <s v=""/>
    <m/>
    <n v="0"/>
    <x v="0"/>
    <x v="0"/>
  </r>
  <r>
    <n v="221"/>
    <m/>
    <m/>
    <m/>
    <m/>
    <m/>
    <s v=""/>
    <x v="3"/>
    <m/>
    <m/>
    <s v=""/>
    <s v=""/>
    <x v="11"/>
    <m/>
    <s v=""/>
    <m/>
    <n v="0"/>
    <x v="0"/>
    <x v="0"/>
  </r>
  <r>
    <n v="222"/>
    <m/>
    <m/>
    <m/>
    <m/>
    <m/>
    <s v=""/>
    <x v="3"/>
    <m/>
    <m/>
    <s v=""/>
    <s v=""/>
    <x v="11"/>
    <m/>
    <s v=""/>
    <m/>
    <n v="0"/>
    <x v="0"/>
    <x v="0"/>
  </r>
  <r>
    <n v="223"/>
    <m/>
    <m/>
    <m/>
    <m/>
    <m/>
    <s v=""/>
    <x v="3"/>
    <m/>
    <m/>
    <s v=""/>
    <s v=""/>
    <x v="11"/>
    <m/>
    <s v=""/>
    <m/>
    <n v="0"/>
    <x v="0"/>
    <x v="0"/>
  </r>
  <r>
    <n v="224"/>
    <m/>
    <m/>
    <m/>
    <m/>
    <m/>
    <s v=""/>
    <x v="3"/>
    <m/>
    <m/>
    <s v=""/>
    <s v=""/>
    <x v="11"/>
    <m/>
    <s v=""/>
    <m/>
    <n v="0"/>
    <x v="0"/>
    <x v="0"/>
  </r>
  <r>
    <n v="225"/>
    <m/>
    <m/>
    <m/>
    <m/>
    <m/>
    <s v=""/>
    <x v="3"/>
    <m/>
    <m/>
    <s v=""/>
    <s v=""/>
    <x v="11"/>
    <m/>
    <s v=""/>
    <m/>
    <n v="0"/>
    <x v="0"/>
    <x v="0"/>
  </r>
  <r>
    <n v="226"/>
    <m/>
    <m/>
    <m/>
    <m/>
    <m/>
    <s v=""/>
    <x v="3"/>
    <m/>
    <m/>
    <s v=""/>
    <s v=""/>
    <x v="11"/>
    <m/>
    <s v=""/>
    <m/>
    <n v="0"/>
    <x v="0"/>
    <x v="0"/>
  </r>
  <r>
    <n v="227"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s v=""/>
    <x v="3"/>
    <m/>
    <m/>
    <s v=""/>
    <s v=""/>
    <x v="11"/>
    <m/>
    <s v=""/>
    <m/>
    <n v="0"/>
    <x v="0"/>
    <x v="0"/>
  </r>
  <r>
    <m/>
    <m/>
    <m/>
    <m/>
    <m/>
    <m/>
    <m/>
    <x v="3"/>
    <m/>
    <m/>
    <m/>
    <m/>
    <x v="34"/>
    <m/>
    <m/>
    <m/>
    <m/>
    <x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0">
  <location ref="A4:C10" firstHeaderRow="1" firstDataRow="2" firstDataCol="1" rowPageCount="2" colPageCount="1"/>
  <pivotFields count="16">
    <pivotField showAll="0"/>
    <pivotField showAll="0"/>
    <pivotField axis="axisRow" showAll="0">
      <items count="8">
        <item x="1"/>
        <item x="0"/>
        <item x="3"/>
        <item x="4"/>
        <item x="2"/>
        <item x="5"/>
        <item x="6"/>
        <item t="default"/>
      </items>
    </pivotField>
    <pivotField showAll="0"/>
    <pivotField dataField="1" showAll="0"/>
    <pivotField showAll="0"/>
    <pivotField showAll="0"/>
    <pivotField axis="axisPage" multipleItemSelectionAllowed="1" showAll="0" defaultSubtotal="0">
      <items count="4">
        <item h="1" x="2"/>
        <item h="1" x="0"/>
        <item h="1" x="1"/>
        <item x="3"/>
      </items>
    </pivotField>
    <pivotField showAll="0"/>
    <pivotField axis="axisPage" multipleItemSelectionAllowed="1" showAll="0">
      <items count="35">
        <item h="1" x="11"/>
        <item h="1" x="2"/>
        <item h="1" x="6"/>
        <item h="1" x="10"/>
        <item h="1" x="0"/>
        <item h="1" x="5"/>
        <item h="1" x="4"/>
        <item h="1" x="1"/>
        <item h="1" x="3"/>
        <item h="1" x="9"/>
        <item h="1" x="8"/>
        <item h="1" x="7"/>
        <item h="1" m="1" x="33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x="27"/>
        <item x="28"/>
        <item h="1" x="29"/>
        <item h="1" x="30"/>
        <item h="1" x="31"/>
        <item h="1" x="32"/>
        <item t="default"/>
      </items>
    </pivotField>
    <pivotField showAll="0"/>
    <pivotField showAll="0"/>
    <pivotField showAll="0"/>
    <pivotField showAll="0"/>
    <pivotField axis="axisCol" showAll="0">
      <items count="5">
        <item x="0"/>
        <item x="1"/>
        <item m="1" x="2"/>
        <item m="1" x="3"/>
        <item t="default"/>
      </items>
    </pivotField>
    <pivotField showAll="0"/>
  </pivotFields>
  <rowFields count="1">
    <field x="2"/>
  </rowFields>
  <rowItems count="5">
    <i>
      <x v="1"/>
    </i>
    <i>
      <x v="2"/>
    </i>
    <i>
      <x v="4"/>
    </i>
    <i>
      <x v="6"/>
    </i>
    <i t="grand">
      <x/>
    </i>
  </rowItems>
  <colFields count="1">
    <field x="14"/>
  </colFields>
  <colItems count="2">
    <i>
      <x/>
    </i>
    <i t="grand">
      <x/>
    </i>
  </colItems>
  <pageFields count="2">
    <pageField fld="7" hier="-1"/>
    <pageField fld="9" hier="-1"/>
  </pageFields>
  <dataFields count="1">
    <dataField name="Count of Respuesta " fld="4" subtotal="count" baseField="0" baseItem="0"/>
  </dataFields>
  <chartFormats count="3"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5">
  <location ref="A3:H112" firstHeaderRow="1" firstDataRow="3" firstDataCol="1"/>
  <pivotFields count="19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axis="axisCol" subtotalTop="0" showAll="0">
      <items count="5">
        <item x="0"/>
        <item x="1"/>
        <item h="1" x="3"/>
        <item x="2"/>
        <item t="default"/>
      </items>
    </pivotField>
    <pivotField subtotalTop="0" showAll="0"/>
    <pivotField subtotalTop="0" multipleItemSelectionAllowed="1" showAll="0"/>
    <pivotField showAll="0" defaultSubtotal="0"/>
    <pivotField subtotalTop="0" showAll="0"/>
    <pivotField axis="axisRow" numFmtId="1" subtotalTop="0" multipleItemSelectionAllowed="1" showAll="0">
      <items count="36">
        <item x="11"/>
        <item x="0"/>
        <item x="1"/>
        <item x="2"/>
        <item x="3"/>
        <item x="4"/>
        <item x="16"/>
        <item x="5"/>
        <item x="6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4"/>
        <item x="32"/>
        <item x="33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4">
        <item x="0"/>
        <item x="1"/>
        <item x="2"/>
        <item t="default"/>
      </items>
    </pivotField>
    <pivotField axis="axisRow" showAll="0" defaultSubtotal="0">
      <items count="4">
        <item x="1"/>
        <item x="0"/>
        <item x="2"/>
        <item x="3"/>
      </items>
    </pivotField>
  </pivotFields>
  <rowFields count="2">
    <field x="12"/>
    <field x="18"/>
  </rowFields>
  <rowItems count="107">
    <i>
      <x v="1"/>
    </i>
    <i r="1">
      <x v="1"/>
    </i>
    <i t="default">
      <x v="1"/>
    </i>
    <i>
      <x v="2"/>
    </i>
    <i r="1">
      <x v="1"/>
    </i>
    <i t="default">
      <x v="2"/>
    </i>
    <i>
      <x v="3"/>
    </i>
    <i r="1">
      <x/>
    </i>
    <i r="1">
      <x v="1"/>
    </i>
    <i t="default">
      <x v="3"/>
    </i>
    <i>
      <x v="4"/>
    </i>
    <i r="1">
      <x/>
    </i>
    <i r="1">
      <x v="1"/>
    </i>
    <i t="default">
      <x v="4"/>
    </i>
    <i>
      <x v="5"/>
    </i>
    <i r="1">
      <x v="1"/>
    </i>
    <i t="default">
      <x v="5"/>
    </i>
    <i>
      <x v="6"/>
    </i>
    <i r="1">
      <x v="1"/>
    </i>
    <i t="default">
      <x v="6"/>
    </i>
    <i>
      <x v="7"/>
    </i>
    <i r="1">
      <x v="1"/>
    </i>
    <i t="default">
      <x v="7"/>
    </i>
    <i>
      <x v="8"/>
    </i>
    <i r="1">
      <x v="1"/>
    </i>
    <i t="default">
      <x v="8"/>
    </i>
    <i>
      <x v="9"/>
    </i>
    <i r="1">
      <x v="1"/>
    </i>
    <i t="default">
      <x v="9"/>
    </i>
    <i>
      <x v="10"/>
    </i>
    <i r="1">
      <x/>
    </i>
    <i r="1">
      <x v="1"/>
    </i>
    <i t="default">
      <x v="10"/>
    </i>
    <i>
      <x v="11"/>
    </i>
    <i r="1">
      <x v="1"/>
    </i>
    <i t="default">
      <x v="11"/>
    </i>
    <i>
      <x v="12"/>
    </i>
    <i r="1">
      <x v="1"/>
    </i>
    <i t="default">
      <x v="12"/>
    </i>
    <i>
      <x v="13"/>
    </i>
    <i r="1">
      <x v="1"/>
    </i>
    <i t="default">
      <x v="13"/>
    </i>
    <i>
      <x v="14"/>
    </i>
    <i r="1">
      <x v="1"/>
    </i>
    <i t="default">
      <x v="14"/>
    </i>
    <i>
      <x v="15"/>
    </i>
    <i r="1">
      <x v="1"/>
    </i>
    <i t="default">
      <x v="15"/>
    </i>
    <i>
      <x v="16"/>
    </i>
    <i r="1">
      <x v="1"/>
    </i>
    <i t="default">
      <x v="16"/>
    </i>
    <i>
      <x v="17"/>
    </i>
    <i r="1">
      <x v="1"/>
    </i>
    <i t="default">
      <x v="17"/>
    </i>
    <i>
      <x v="18"/>
    </i>
    <i r="1">
      <x v="1"/>
    </i>
    <i t="default">
      <x v="18"/>
    </i>
    <i>
      <x v="19"/>
    </i>
    <i r="1">
      <x v="1"/>
    </i>
    <i t="default">
      <x v="19"/>
    </i>
    <i>
      <x v="20"/>
    </i>
    <i r="1">
      <x v="1"/>
    </i>
    <i t="default">
      <x v="20"/>
    </i>
    <i>
      <x v="21"/>
    </i>
    <i r="1">
      <x v="1"/>
    </i>
    <i t="default">
      <x v="21"/>
    </i>
    <i>
      <x v="22"/>
    </i>
    <i r="1">
      <x/>
    </i>
    <i r="1">
      <x v="1"/>
    </i>
    <i t="default">
      <x v="22"/>
    </i>
    <i>
      <x v="23"/>
    </i>
    <i r="1">
      <x v="1"/>
    </i>
    <i t="default">
      <x v="23"/>
    </i>
    <i>
      <x v="24"/>
    </i>
    <i r="1">
      <x v="1"/>
    </i>
    <i t="default">
      <x v="24"/>
    </i>
    <i>
      <x v="25"/>
    </i>
    <i r="1">
      <x v="1"/>
    </i>
    <i t="default">
      <x v="25"/>
    </i>
    <i>
      <x v="26"/>
    </i>
    <i r="1">
      <x v="1"/>
    </i>
    <i t="default">
      <x v="26"/>
    </i>
    <i>
      <x v="27"/>
    </i>
    <i r="1">
      <x/>
    </i>
    <i r="1">
      <x v="1"/>
    </i>
    <i t="default">
      <x v="27"/>
    </i>
    <i>
      <x v="28"/>
    </i>
    <i r="1">
      <x v="1"/>
    </i>
    <i t="default">
      <x v="28"/>
    </i>
    <i>
      <x v="29"/>
    </i>
    <i r="1">
      <x v="1"/>
    </i>
    <i t="default">
      <x v="29"/>
    </i>
    <i>
      <x v="30"/>
    </i>
    <i r="1">
      <x v="1"/>
    </i>
    <i r="1">
      <x v="2"/>
    </i>
    <i t="default">
      <x v="30"/>
    </i>
    <i>
      <x v="31"/>
    </i>
    <i r="1">
      <x v="1"/>
    </i>
    <i t="default">
      <x v="31"/>
    </i>
    <i>
      <x v="33"/>
    </i>
    <i r="1">
      <x/>
    </i>
    <i r="1">
      <x v="1"/>
    </i>
    <i t="default">
      <x v="33"/>
    </i>
    <i>
      <x v="34"/>
    </i>
    <i r="1">
      <x v="1"/>
    </i>
    <i t="default">
      <x v="34"/>
    </i>
    <i t="grand">
      <x/>
    </i>
  </rowItems>
  <colFields count="2">
    <field x="17"/>
    <field x="7"/>
  </colFields>
  <colItems count="7">
    <i>
      <x/>
      <x/>
    </i>
    <i r="1">
      <x v="1"/>
    </i>
    <i r="1">
      <x v="3"/>
    </i>
    <i t="default">
      <x/>
    </i>
    <i>
      <x v="1"/>
      <x/>
    </i>
    <i t="default">
      <x v="1"/>
    </i>
    <i t="grand">
      <x/>
    </i>
  </colItems>
  <dataFields count="1">
    <dataField name="Count of Tiempo estipulado" fld="6" subtotal="count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5">
  <location ref="A4:D213" firstHeaderRow="1" firstDataRow="2" firstDataCol="1"/>
  <pivotFields count="18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8">
        <item h="1" x="5"/>
        <item x="4"/>
        <item x="0"/>
        <item x="1"/>
        <item h="1" x="2"/>
        <item h="1" x="3"/>
        <item h="1" x="6"/>
        <item t="default"/>
      </items>
    </pivotField>
    <pivotField dataField="1" subtotalTop="0" showAll="0"/>
    <pivotField axis="axisRow" subtotalTop="0" showAll="0">
      <items count="6">
        <item x="0"/>
        <item h="1" x="1"/>
        <item h="1" m="1" x="4"/>
        <item h="1" x="3"/>
        <item h="1" x="2"/>
        <item t="default"/>
      </items>
    </pivotField>
    <pivotField subtotalTop="0" showAll="0"/>
    <pivotField subtotalTop="0" multipleItemSelectionAllowed="1" showAll="0"/>
    <pivotField showAll="0" defaultSubtotal="0"/>
    <pivotField subtotalTop="0" showAll="0"/>
    <pivotField axis="axisRow" numFmtId="1" subtotalTop="0" multipleItemSelectionAllowed="1" showAll="0">
      <items count="39">
        <item x="11"/>
        <item m="1" x="34"/>
        <item m="1" x="36"/>
        <item m="1" x="31"/>
        <item m="1" x="32"/>
        <item m="1" x="37"/>
        <item m="1" x="33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5">
        <item x="0"/>
        <item x="1"/>
        <item m="1" x="2"/>
        <item m="1" x="3"/>
        <item t="default"/>
      </items>
    </pivotField>
  </pivotFields>
  <rowFields count="3">
    <field x="12"/>
    <field x="5"/>
    <field x="7"/>
  </rowFields>
  <rowItems count="208">
    <i>
      <x v="8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8"/>
    </i>
    <i>
      <x v="9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9"/>
    </i>
    <i>
      <x v="10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0"/>
    </i>
    <i>
      <x v="11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1"/>
    </i>
    <i>
      <x v="12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2"/>
    </i>
    <i>
      <x v="13"/>
    </i>
    <i r="1">
      <x v="1"/>
    </i>
    <i r="2">
      <x/>
    </i>
    <i t="default" r="1">
      <x v="1"/>
    </i>
    <i t="default">
      <x v="13"/>
    </i>
    <i>
      <x v="14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4"/>
    </i>
    <i>
      <x v="15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5"/>
    </i>
    <i>
      <x v="16"/>
    </i>
    <i r="1">
      <x v="1"/>
    </i>
    <i r="2">
      <x/>
    </i>
    <i t="default" r="1">
      <x v="1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16"/>
    </i>
    <i>
      <x v="17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17"/>
    </i>
    <i>
      <x v="18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8"/>
    </i>
    <i>
      <x v="19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9"/>
    </i>
    <i>
      <x v="20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20"/>
    </i>
    <i>
      <x v="21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21"/>
    </i>
    <i>
      <x v="22"/>
    </i>
    <i r="1">
      <x v="2"/>
    </i>
    <i r="2">
      <x/>
    </i>
    <i t="default" r="1">
      <x v="2"/>
    </i>
    <i t="default">
      <x v="22"/>
    </i>
    <i>
      <x v="23"/>
    </i>
    <i r="1">
      <x v="2"/>
    </i>
    <i r="2">
      <x/>
    </i>
    <i t="default" r="1">
      <x v="2"/>
    </i>
    <i t="default">
      <x v="23"/>
    </i>
    <i>
      <x v="24"/>
    </i>
    <i r="1">
      <x v="2"/>
    </i>
    <i r="2">
      <x/>
    </i>
    <i t="default" r="1">
      <x v="2"/>
    </i>
    <i t="default">
      <x v="24"/>
    </i>
    <i>
      <x v="25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25"/>
    </i>
    <i>
      <x v="26"/>
    </i>
    <i r="1">
      <x v="2"/>
    </i>
    <i r="2">
      <x/>
    </i>
    <i t="default" r="1">
      <x v="2"/>
    </i>
    <i t="default">
      <x v="26"/>
    </i>
    <i>
      <x v="27"/>
    </i>
    <i r="1">
      <x v="2"/>
    </i>
    <i r="2">
      <x/>
    </i>
    <i t="default" r="1">
      <x v="2"/>
    </i>
    <i t="default">
      <x v="27"/>
    </i>
    <i>
      <x v="28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28"/>
    </i>
    <i>
      <x v="29"/>
    </i>
    <i r="1">
      <x v="2"/>
    </i>
    <i r="2">
      <x/>
    </i>
    <i t="default" r="1">
      <x v="2"/>
    </i>
    <i t="default">
      <x v="29"/>
    </i>
    <i>
      <x v="30"/>
    </i>
    <i r="1">
      <x v="2"/>
    </i>
    <i r="2">
      <x/>
    </i>
    <i t="default" r="1">
      <x v="2"/>
    </i>
    <i t="default">
      <x v="30"/>
    </i>
    <i>
      <x v="31"/>
    </i>
    <i r="1">
      <x v="2"/>
    </i>
    <i r="2">
      <x/>
    </i>
    <i t="default" r="1">
      <x v="2"/>
    </i>
    <i t="default">
      <x v="31"/>
    </i>
    <i>
      <x v="32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32"/>
    </i>
    <i>
      <x v="33"/>
    </i>
    <i r="1">
      <x v="2"/>
    </i>
    <i r="2">
      <x/>
    </i>
    <i t="default" r="1">
      <x v="2"/>
    </i>
    <i t="default">
      <x v="33"/>
    </i>
    <i>
      <x v="34"/>
    </i>
    <i r="1">
      <x v="2"/>
    </i>
    <i r="2">
      <x/>
    </i>
    <i t="default" r="1">
      <x v="2"/>
    </i>
    <i t="default">
      <x v="34"/>
    </i>
    <i>
      <x v="35"/>
    </i>
    <i r="1">
      <x v="2"/>
    </i>
    <i r="2">
      <x/>
    </i>
    <i t="default" r="1">
      <x v="2"/>
    </i>
    <i t="default">
      <x v="35"/>
    </i>
    <i>
      <x v="36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36"/>
    </i>
    <i>
      <x v="37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37"/>
    </i>
    <i t="grand">
      <x/>
    </i>
  </rowItems>
  <colFields count="1">
    <field x="17"/>
  </colFields>
  <colItems count="3">
    <i>
      <x/>
    </i>
    <i>
      <x v="1"/>
    </i>
    <i t="grand">
      <x/>
    </i>
  </colItems>
  <dataFields count="1">
    <dataField name="Count of Tiempo estipulado" fld="6" subtotal="count" baseField="4" baseItem="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nuelmatosreyes@hotmail.com" TargetMode="External"/><Relationship Id="rId21" Type="http://schemas.openxmlformats.org/officeDocument/2006/relationships/hyperlink" Target="mailto:info@conape.gob.do" TargetMode="External"/><Relationship Id="rId42" Type="http://schemas.openxmlformats.org/officeDocument/2006/relationships/hyperlink" Target="mailto:danilocabralt@hotmail.com" TargetMode="External"/><Relationship Id="rId63" Type="http://schemas.openxmlformats.org/officeDocument/2006/relationships/hyperlink" Target="mailto:inversor01@gmail.com" TargetMode="External"/><Relationship Id="rId84" Type="http://schemas.openxmlformats.org/officeDocument/2006/relationships/hyperlink" Target="mailto:carmen_dlacru@hotmail.com" TargetMode="External"/><Relationship Id="rId138" Type="http://schemas.openxmlformats.org/officeDocument/2006/relationships/hyperlink" Target="mailto:inforitg@gmail.com" TargetMode="External"/><Relationship Id="rId159" Type="http://schemas.openxmlformats.org/officeDocument/2006/relationships/hyperlink" Target="mailto:carlosvasquez.2606@gmail.com" TargetMode="External"/><Relationship Id="rId170" Type="http://schemas.openxmlformats.org/officeDocument/2006/relationships/hyperlink" Target="mailto:madeline980226@gmail.com" TargetMode="External"/><Relationship Id="rId191" Type="http://schemas.openxmlformats.org/officeDocument/2006/relationships/hyperlink" Target="mailto:jheredia100@hotmail.com" TargetMode="External"/><Relationship Id="rId196" Type="http://schemas.openxmlformats.org/officeDocument/2006/relationships/hyperlink" Target="mailto:r.jorge@odj.org.do" TargetMode="External"/><Relationship Id="rId200" Type="http://schemas.openxmlformats.org/officeDocument/2006/relationships/drawing" Target="../drawings/drawing1.xml"/><Relationship Id="rId16" Type="http://schemas.openxmlformats.org/officeDocument/2006/relationships/hyperlink" Target="mailto:fernando.roedan@gmail.com" TargetMode="External"/><Relationship Id="rId107" Type="http://schemas.openxmlformats.org/officeDocument/2006/relationships/hyperlink" Target="mailto:almeidaparedes@codetel.net.do" TargetMode="External"/><Relationship Id="rId11" Type="http://schemas.openxmlformats.org/officeDocument/2006/relationships/hyperlink" Target="mailto:fmejia@forbesamericas.com" TargetMode="External"/><Relationship Id="rId32" Type="http://schemas.openxmlformats.org/officeDocument/2006/relationships/hyperlink" Target="mailto:niurka21@hotmail.es" TargetMode="External"/><Relationship Id="rId37" Type="http://schemas.openxmlformats.org/officeDocument/2006/relationships/hyperlink" Target="mailto:manuelamoris@hotmail.com" TargetMode="External"/><Relationship Id="rId53" Type="http://schemas.openxmlformats.org/officeDocument/2006/relationships/hyperlink" Target="mailto:marielahenriquez27@gmail.com" TargetMode="External"/><Relationship Id="rId58" Type="http://schemas.openxmlformats.org/officeDocument/2006/relationships/hyperlink" Target="mailto:ferabad19@hotmail.com" TargetMode="External"/><Relationship Id="rId74" Type="http://schemas.openxmlformats.org/officeDocument/2006/relationships/hyperlink" Target="mailto:eugenia.brache@squirepb.com" TargetMode="External"/><Relationship Id="rId79" Type="http://schemas.openxmlformats.org/officeDocument/2006/relationships/hyperlink" Target="mailto:el_bebe1109@hotmail.com" TargetMode="External"/><Relationship Id="rId102" Type="http://schemas.openxmlformats.org/officeDocument/2006/relationships/hyperlink" Target="mailto:jpierre@hacienda.gov.do" TargetMode="External"/><Relationship Id="rId123" Type="http://schemas.openxmlformats.org/officeDocument/2006/relationships/hyperlink" Target="mailto:zoraimagonzalez@hotmail.com" TargetMode="External"/><Relationship Id="rId128" Type="http://schemas.openxmlformats.org/officeDocument/2006/relationships/hyperlink" Target="mailto:dayana24acosta@gmail.com" TargetMode="External"/><Relationship Id="rId144" Type="http://schemas.openxmlformats.org/officeDocument/2006/relationships/hyperlink" Target="mailto:socratestavera@hotmail.com" TargetMode="External"/><Relationship Id="rId149" Type="http://schemas.openxmlformats.org/officeDocument/2006/relationships/hyperlink" Target="mailto:wisleydidislabaez@hotmail.com" TargetMode="External"/><Relationship Id="rId5" Type="http://schemas.openxmlformats.org/officeDocument/2006/relationships/hyperlink" Target="mailto:charinabtta@gmail.com" TargetMode="External"/><Relationship Id="rId90" Type="http://schemas.openxmlformats.org/officeDocument/2006/relationships/hyperlink" Target="mailto:maira.concepcion25@gamil.com" TargetMode="External"/><Relationship Id="rId95" Type="http://schemas.openxmlformats.org/officeDocument/2006/relationships/hyperlink" Target="mailto:paulino_alejandro@hotmail.com" TargetMode="External"/><Relationship Id="rId160" Type="http://schemas.openxmlformats.org/officeDocument/2006/relationships/hyperlink" Target="mailto:arismendi.diaz@gmail.com" TargetMode="External"/><Relationship Id="rId165" Type="http://schemas.openxmlformats.org/officeDocument/2006/relationships/hyperlink" Target="mailto:jumzc2008@hotmail.com" TargetMode="External"/><Relationship Id="rId181" Type="http://schemas.openxmlformats.org/officeDocument/2006/relationships/hyperlink" Target="mailto:isclr@hotmail.com" TargetMode="External"/><Relationship Id="rId186" Type="http://schemas.openxmlformats.org/officeDocument/2006/relationships/hyperlink" Target="mailto:joey.mmorel@gmail.com" TargetMode="External"/><Relationship Id="rId22" Type="http://schemas.openxmlformats.org/officeDocument/2006/relationships/hyperlink" Target="mailto:jberges@bergeslaw.do" TargetMode="External"/><Relationship Id="rId27" Type="http://schemas.openxmlformats.org/officeDocument/2006/relationships/hyperlink" Target="mailto:franpachecog@gmail.com" TargetMode="External"/><Relationship Id="rId43" Type="http://schemas.openxmlformats.org/officeDocument/2006/relationships/hyperlink" Target="mailto:Karoline-michelle@hotmail.com" TargetMode="External"/><Relationship Id="rId48" Type="http://schemas.openxmlformats.org/officeDocument/2006/relationships/hyperlink" Target="mailto:rocioclase@hotmail.com" TargetMode="External"/><Relationship Id="rId64" Type="http://schemas.openxmlformats.org/officeDocument/2006/relationships/hyperlink" Target="mailto:damartinez@hotmail.com" TargetMode="External"/><Relationship Id="rId69" Type="http://schemas.openxmlformats.org/officeDocument/2006/relationships/hyperlink" Target="mailto:paulino_alejandro@hotmail.com" TargetMode="External"/><Relationship Id="rId113" Type="http://schemas.openxmlformats.org/officeDocument/2006/relationships/hyperlink" Target="mailto:ecojdavid@gmail.com" TargetMode="External"/><Relationship Id="rId118" Type="http://schemas.openxmlformats.org/officeDocument/2006/relationships/hyperlink" Target="mailto:rocioreyesbayona@gmail.com" TargetMode="External"/><Relationship Id="rId134" Type="http://schemas.openxmlformats.org/officeDocument/2006/relationships/hyperlink" Target="mailto:mariaguadalupe2709@gmail.com" TargetMode="External"/><Relationship Id="rId139" Type="http://schemas.openxmlformats.org/officeDocument/2006/relationships/hyperlink" Target="mailto:mtromero@prietocabrera.com" TargetMode="External"/><Relationship Id="rId80" Type="http://schemas.openxmlformats.org/officeDocument/2006/relationships/hyperlink" Target="mailto:forpena@afppopular.com.do" TargetMode="External"/><Relationship Id="rId85" Type="http://schemas.openxmlformats.org/officeDocument/2006/relationships/hyperlink" Target="mailto:agenao1990@hotmail.com" TargetMode="External"/><Relationship Id="rId150" Type="http://schemas.openxmlformats.org/officeDocument/2006/relationships/hyperlink" Target="mailto:yesenia_0423@hotmail.com" TargetMode="External"/><Relationship Id="rId155" Type="http://schemas.openxmlformats.org/officeDocument/2006/relationships/hyperlink" Target="mailto:elenrique101530@gmail.com" TargetMode="External"/><Relationship Id="rId171" Type="http://schemas.openxmlformats.org/officeDocument/2006/relationships/hyperlink" Target="mailto:milagros_fomez@mail.tss2.gov.do" TargetMode="External"/><Relationship Id="rId176" Type="http://schemas.openxmlformats.org/officeDocument/2006/relationships/hyperlink" Target="mailto:esthefany9423@gmail.com" TargetMode="External"/><Relationship Id="rId192" Type="http://schemas.openxmlformats.org/officeDocument/2006/relationships/hyperlink" Target="mailto:cb@fumicontrol.com.do" TargetMode="External"/><Relationship Id="rId197" Type="http://schemas.openxmlformats.org/officeDocument/2006/relationships/hyperlink" Target="mailto:daulinbaldallac@hotmail.com" TargetMode="External"/><Relationship Id="rId201" Type="http://schemas.openxmlformats.org/officeDocument/2006/relationships/vmlDrawing" Target="../drawings/vmlDrawing1.vml"/><Relationship Id="rId12" Type="http://schemas.openxmlformats.org/officeDocument/2006/relationships/hyperlink" Target="mailto:glorimassielreyesmorillo@gmail.com" TargetMode="External"/><Relationship Id="rId17" Type="http://schemas.openxmlformats.org/officeDocument/2006/relationships/hyperlink" Target="mailto:fernando.roedan@gmail.com" TargetMode="External"/><Relationship Id="rId33" Type="http://schemas.openxmlformats.org/officeDocument/2006/relationships/hyperlink" Target="mailto:12y5vedado@gamil.com" TargetMode="External"/><Relationship Id="rId38" Type="http://schemas.openxmlformats.org/officeDocument/2006/relationships/hyperlink" Target="mailto:guelin.peralta@hotmail.com" TargetMode="External"/><Relationship Id="rId59" Type="http://schemas.openxmlformats.org/officeDocument/2006/relationships/hyperlink" Target="mailto:ariannyasiris@hotmail.com" TargetMode="External"/><Relationship Id="rId103" Type="http://schemas.openxmlformats.org/officeDocument/2006/relationships/hyperlink" Target="mailto:jpierre@hacienda.gov.do" TargetMode="External"/><Relationship Id="rId108" Type="http://schemas.openxmlformats.org/officeDocument/2006/relationships/hyperlink" Target="mailto:peralta250@gmail.com" TargetMode="External"/><Relationship Id="rId124" Type="http://schemas.openxmlformats.org/officeDocument/2006/relationships/hyperlink" Target="mailto:lluis@camaradecuentas.gob.do" TargetMode="External"/><Relationship Id="rId129" Type="http://schemas.openxmlformats.org/officeDocument/2006/relationships/hyperlink" Target="mailto:laeldo@gmail.com" TargetMode="External"/><Relationship Id="rId54" Type="http://schemas.openxmlformats.org/officeDocument/2006/relationships/hyperlink" Target="mailto:juanagonzalez@gmail.com" TargetMode="External"/><Relationship Id="rId70" Type="http://schemas.openxmlformats.org/officeDocument/2006/relationships/hyperlink" Target="mailto:mrojas@sotolaw.com" TargetMode="External"/><Relationship Id="rId75" Type="http://schemas.openxmlformats.org/officeDocument/2006/relationships/hyperlink" Target="mailto:felixeduardo17@yahoo.com" TargetMode="External"/><Relationship Id="rId91" Type="http://schemas.openxmlformats.org/officeDocument/2006/relationships/hyperlink" Target="mailto:yeseniarosario17@hotmail.com" TargetMode="External"/><Relationship Id="rId96" Type="http://schemas.openxmlformats.org/officeDocument/2006/relationships/hyperlink" Target="mailto:edelgado@el%20dinero.com.do" TargetMode="External"/><Relationship Id="rId140" Type="http://schemas.openxmlformats.org/officeDocument/2006/relationships/hyperlink" Target="mailto:carmen_dlacru@hotmail.com" TargetMode="External"/><Relationship Id="rId145" Type="http://schemas.openxmlformats.org/officeDocument/2006/relationships/hyperlink" Target="mailto:qquero00@gmail.com" TargetMode="External"/><Relationship Id="rId161" Type="http://schemas.openxmlformats.org/officeDocument/2006/relationships/hyperlink" Target="mailto:marien@mejialora.com" TargetMode="External"/><Relationship Id="rId166" Type="http://schemas.openxmlformats.org/officeDocument/2006/relationships/hyperlink" Target="mailto:loscielos83@hotmail.com" TargetMode="External"/><Relationship Id="rId182" Type="http://schemas.openxmlformats.org/officeDocument/2006/relationships/hyperlink" Target="mailto:melvinvelasquez@hotmail.com" TargetMode="External"/><Relationship Id="rId187" Type="http://schemas.openxmlformats.org/officeDocument/2006/relationships/hyperlink" Target="mailto:nurse1008@hotmail.com" TargetMode="External"/><Relationship Id="rId1" Type="http://schemas.openxmlformats.org/officeDocument/2006/relationships/hyperlink" Target="mailto:patriciajavier8@hotmail.com" TargetMode="External"/><Relationship Id="rId6" Type="http://schemas.openxmlformats.org/officeDocument/2006/relationships/hyperlink" Target="mailto:evelyncastillo5@hotmail.com" TargetMode="External"/><Relationship Id="rId23" Type="http://schemas.openxmlformats.org/officeDocument/2006/relationships/hyperlink" Target="mailto:sorange_94@hotmail.com" TargetMode="External"/><Relationship Id="rId28" Type="http://schemas.openxmlformats.org/officeDocument/2006/relationships/hyperlink" Target="mailto:joannyure&#241;a2@gmail.com" TargetMode="External"/><Relationship Id="rId49" Type="http://schemas.openxmlformats.org/officeDocument/2006/relationships/hyperlink" Target="mailto:reynaldoberliza@gmail.com" TargetMode="External"/><Relationship Id="rId114" Type="http://schemas.openxmlformats.org/officeDocument/2006/relationships/hyperlink" Target="mailto:sagarcia2@hotmail.com" TargetMode="External"/><Relationship Id="rId119" Type="http://schemas.openxmlformats.org/officeDocument/2006/relationships/hyperlink" Target="mailto:fior.medina.26@gamil.com" TargetMode="External"/><Relationship Id="rId44" Type="http://schemas.openxmlformats.org/officeDocument/2006/relationships/hyperlink" Target="mailto:aralizapujols@gmail.com" TargetMode="External"/><Relationship Id="rId60" Type="http://schemas.openxmlformats.org/officeDocument/2006/relationships/hyperlink" Target="mailto:damartinez@hotmail.com" TargetMode="External"/><Relationship Id="rId65" Type="http://schemas.openxmlformats.org/officeDocument/2006/relationships/hyperlink" Target="mailto:damartinez@hotmail.com" TargetMode="External"/><Relationship Id="rId81" Type="http://schemas.openxmlformats.org/officeDocument/2006/relationships/hyperlink" Target="mailto:thaliag.cabral@gmail.com" TargetMode="External"/><Relationship Id="rId86" Type="http://schemas.openxmlformats.org/officeDocument/2006/relationships/hyperlink" Target="mailto:dorpena@afppopular.com.do" TargetMode="External"/><Relationship Id="rId130" Type="http://schemas.openxmlformats.org/officeDocument/2006/relationships/hyperlink" Target="mailto:liapma1424@hotmail.com" TargetMode="External"/><Relationship Id="rId135" Type="http://schemas.openxmlformats.org/officeDocument/2006/relationships/hyperlink" Target="mailto:pijomalto@gmail.com" TargetMode="External"/><Relationship Id="rId151" Type="http://schemas.openxmlformats.org/officeDocument/2006/relationships/hyperlink" Target="mailto:dominiquedorange56@gmail.com" TargetMode="External"/><Relationship Id="rId156" Type="http://schemas.openxmlformats.org/officeDocument/2006/relationships/hyperlink" Target="mailto:manueldejesusramosbrito@hotmail.com" TargetMode="External"/><Relationship Id="rId177" Type="http://schemas.openxmlformats.org/officeDocument/2006/relationships/hyperlink" Target="mailto:lmata@jcpdr.com" TargetMode="External"/><Relationship Id="rId198" Type="http://schemas.openxmlformats.org/officeDocument/2006/relationships/hyperlink" Target="mailto:mmelenciano@dida.gov.do" TargetMode="External"/><Relationship Id="rId172" Type="http://schemas.openxmlformats.org/officeDocument/2006/relationships/hyperlink" Target="mailto:rromano@diariolibre.com" TargetMode="External"/><Relationship Id="rId193" Type="http://schemas.openxmlformats.org/officeDocument/2006/relationships/hyperlink" Target="mailto:cortes.carolina13@gmail.com" TargetMode="External"/><Relationship Id="rId202" Type="http://schemas.openxmlformats.org/officeDocument/2006/relationships/vmlDrawing" Target="../drawings/vmlDrawing2.vml"/><Relationship Id="rId13" Type="http://schemas.openxmlformats.org/officeDocument/2006/relationships/hyperlink" Target="mailto:mvargas@itla.edu.do" TargetMode="External"/><Relationship Id="rId18" Type="http://schemas.openxmlformats.org/officeDocument/2006/relationships/hyperlink" Target="mailto:info@conape.gob.do" TargetMode="External"/><Relationship Id="rId39" Type="http://schemas.openxmlformats.org/officeDocument/2006/relationships/hyperlink" Target="mailto:guelin.peralta@hotmail.com" TargetMode="External"/><Relationship Id="rId109" Type="http://schemas.openxmlformats.org/officeDocument/2006/relationships/hyperlink" Target="mailto:yajairalara15@gmail.com" TargetMode="External"/><Relationship Id="rId34" Type="http://schemas.openxmlformats.org/officeDocument/2006/relationships/hyperlink" Target="mailto:l_martinezl@hotmail.com" TargetMode="External"/><Relationship Id="rId50" Type="http://schemas.openxmlformats.org/officeDocument/2006/relationships/hyperlink" Target="mailto:iruiz@apap.com.do" TargetMode="External"/><Relationship Id="rId55" Type="http://schemas.openxmlformats.org/officeDocument/2006/relationships/hyperlink" Target="mailto:manuelamoris@hotmail.com" TargetMode="External"/><Relationship Id="rId76" Type="http://schemas.openxmlformats.org/officeDocument/2006/relationships/hyperlink" Target="mailto:Milagroscruz30@hotmail.com" TargetMode="External"/><Relationship Id="rId97" Type="http://schemas.openxmlformats.org/officeDocument/2006/relationships/hyperlink" Target="mailto:palcantara@cdc.gob.do" TargetMode="External"/><Relationship Id="rId104" Type="http://schemas.openxmlformats.org/officeDocument/2006/relationships/hyperlink" Target="mailto:dra.rijo.0915@hotmail.es" TargetMode="External"/><Relationship Id="rId120" Type="http://schemas.openxmlformats.org/officeDocument/2006/relationships/hyperlink" Target="mailto:gabrielamambruvicente@hotmail.com" TargetMode="External"/><Relationship Id="rId125" Type="http://schemas.openxmlformats.org/officeDocument/2006/relationships/hyperlink" Target="mailto:perezferreras@hotmail.com" TargetMode="External"/><Relationship Id="rId141" Type="http://schemas.openxmlformats.org/officeDocument/2006/relationships/hyperlink" Target="mailto:marianitounico@hotmail.com" TargetMode="External"/><Relationship Id="rId146" Type="http://schemas.openxmlformats.org/officeDocument/2006/relationships/hyperlink" Target="mailto:lpgarcia@camaradecuentas.gob.do" TargetMode="External"/><Relationship Id="rId167" Type="http://schemas.openxmlformats.org/officeDocument/2006/relationships/hyperlink" Target="mailto:dorpena@afppopular.com.do" TargetMode="External"/><Relationship Id="rId188" Type="http://schemas.openxmlformats.org/officeDocument/2006/relationships/hyperlink" Target="mailto:Jrojas@crees.org.do" TargetMode="External"/><Relationship Id="rId7" Type="http://schemas.openxmlformats.org/officeDocument/2006/relationships/hyperlink" Target="mailto:lucyesther95@hotmail.com" TargetMode="External"/><Relationship Id="rId71" Type="http://schemas.openxmlformats.org/officeDocument/2006/relationships/hyperlink" Target="mailto:paulino_alejandro@hotmail.com" TargetMode="External"/><Relationship Id="rId92" Type="http://schemas.openxmlformats.org/officeDocument/2006/relationships/hyperlink" Target="mailto:rmonagas@gmail.com" TargetMode="External"/><Relationship Id="rId162" Type="http://schemas.openxmlformats.org/officeDocument/2006/relationships/hyperlink" Target="mailto:wilmanavil@gmail.com" TargetMode="External"/><Relationship Id="rId183" Type="http://schemas.openxmlformats.org/officeDocument/2006/relationships/hyperlink" Target="mailto:jmb1563@gmail.com" TargetMode="External"/><Relationship Id="rId2" Type="http://schemas.openxmlformats.org/officeDocument/2006/relationships/hyperlink" Target="mailto:eliml24@hotmail.com" TargetMode="External"/><Relationship Id="rId29" Type="http://schemas.openxmlformats.org/officeDocument/2006/relationships/hyperlink" Target="mailto:fjimeneza@dgii.gov.do" TargetMode="External"/><Relationship Id="rId24" Type="http://schemas.openxmlformats.org/officeDocument/2006/relationships/hyperlink" Target="mailto:mgkeila_esther@hotmail.com" TargetMode="External"/><Relationship Id="rId40" Type="http://schemas.openxmlformats.org/officeDocument/2006/relationships/hyperlink" Target="mailto:manuelamoris@hotmail.com" TargetMode="External"/><Relationship Id="rId45" Type="http://schemas.openxmlformats.org/officeDocument/2006/relationships/hyperlink" Target="mailto:vdisla@bancoademi.com.do" TargetMode="External"/><Relationship Id="rId66" Type="http://schemas.openxmlformats.org/officeDocument/2006/relationships/hyperlink" Target="mailto:Erwinmendez0911@hotmail.com" TargetMode="External"/><Relationship Id="rId87" Type="http://schemas.openxmlformats.org/officeDocument/2006/relationships/hyperlink" Target="mailto:franchesca_0730@hotmail.com" TargetMode="External"/><Relationship Id="rId110" Type="http://schemas.openxmlformats.org/officeDocument/2006/relationships/hyperlink" Target="mailto:jmieses@gmail.com" TargetMode="External"/><Relationship Id="rId115" Type="http://schemas.openxmlformats.org/officeDocument/2006/relationships/hyperlink" Target="mailto:manuelmatosreyes@hotmail.com" TargetMode="External"/><Relationship Id="rId131" Type="http://schemas.openxmlformats.org/officeDocument/2006/relationships/hyperlink" Target="mailto:ingridguerrerolapala@gmail.com" TargetMode="External"/><Relationship Id="rId136" Type="http://schemas.openxmlformats.org/officeDocument/2006/relationships/hyperlink" Target="mailto:jfernandez@jcpdr.com" TargetMode="External"/><Relationship Id="rId157" Type="http://schemas.openxmlformats.org/officeDocument/2006/relationships/hyperlink" Target="mailto:oscarjlb.21@hotmail.com" TargetMode="External"/><Relationship Id="rId178" Type="http://schemas.openxmlformats.org/officeDocument/2006/relationships/hyperlink" Target="mailto:elenita4003@hotmail.com" TargetMode="External"/><Relationship Id="rId61" Type="http://schemas.openxmlformats.org/officeDocument/2006/relationships/hyperlink" Target="mailto:marcos231973@hotmail.com" TargetMode="External"/><Relationship Id="rId82" Type="http://schemas.openxmlformats.org/officeDocument/2006/relationships/hyperlink" Target="mailto:deysibetania97@hotmail.com" TargetMode="External"/><Relationship Id="rId152" Type="http://schemas.openxmlformats.org/officeDocument/2006/relationships/hyperlink" Target="mailto:yesenia_0423@hotmail.com" TargetMode="External"/><Relationship Id="rId173" Type="http://schemas.openxmlformats.org/officeDocument/2006/relationships/hyperlink" Target="mailto:rromano@diariolibre.com" TargetMode="External"/><Relationship Id="rId194" Type="http://schemas.openxmlformats.org/officeDocument/2006/relationships/hyperlink" Target="mailto:mariomrojas@hotmail.com" TargetMode="External"/><Relationship Id="rId199" Type="http://schemas.openxmlformats.org/officeDocument/2006/relationships/printerSettings" Target="../printerSettings/printerSettings1.bin"/><Relationship Id="rId203" Type="http://schemas.openxmlformats.org/officeDocument/2006/relationships/comments" Target="../comments1.xml"/><Relationship Id="rId19" Type="http://schemas.openxmlformats.org/officeDocument/2006/relationships/hyperlink" Target="mailto:fernando.roedan@gmail.com" TargetMode="External"/><Relationship Id="rId14" Type="http://schemas.openxmlformats.org/officeDocument/2006/relationships/hyperlink" Target="mailto:capricorniotere@hotmail.com" TargetMode="External"/><Relationship Id="rId30" Type="http://schemas.openxmlformats.org/officeDocument/2006/relationships/hyperlink" Target="mailto:kenssy@hotmail.es" TargetMode="External"/><Relationship Id="rId35" Type="http://schemas.openxmlformats.org/officeDocument/2006/relationships/hyperlink" Target="mailto:mariena13@hotmail.com" TargetMode="External"/><Relationship Id="rId56" Type="http://schemas.openxmlformats.org/officeDocument/2006/relationships/hyperlink" Target="mailto:belkis2404@gmail.com" TargetMode="External"/><Relationship Id="rId77" Type="http://schemas.openxmlformats.org/officeDocument/2006/relationships/hyperlink" Target="mailto:glenyabreu@yahoo.com" TargetMode="External"/><Relationship Id="rId100" Type="http://schemas.openxmlformats.org/officeDocument/2006/relationships/hyperlink" Target="mailto:dra.rijo.0915@hotmail.es" TargetMode="External"/><Relationship Id="rId105" Type="http://schemas.openxmlformats.org/officeDocument/2006/relationships/hyperlink" Target="mailto:priscila.luna@melia.com" TargetMode="External"/><Relationship Id="rId126" Type="http://schemas.openxmlformats.org/officeDocument/2006/relationships/hyperlink" Target="mailto:anyi_montero1@hotmail.com" TargetMode="External"/><Relationship Id="rId147" Type="http://schemas.openxmlformats.org/officeDocument/2006/relationships/hyperlink" Target="mailto:michaelrosario1998@gmail.com" TargetMode="External"/><Relationship Id="rId168" Type="http://schemas.openxmlformats.org/officeDocument/2006/relationships/hyperlink" Target="mailto:jmarcelgt@gmail.com" TargetMode="External"/><Relationship Id="rId8" Type="http://schemas.openxmlformats.org/officeDocument/2006/relationships/hyperlink" Target="mailto:randystiven59@gmail.Com" TargetMode="External"/><Relationship Id="rId51" Type="http://schemas.openxmlformats.org/officeDocument/2006/relationships/hyperlink" Target="mailto:manuelamoris@hotmail.com" TargetMode="External"/><Relationship Id="rId72" Type="http://schemas.openxmlformats.org/officeDocument/2006/relationships/hyperlink" Target="mailto:paulino_alejandro@hotmail.com" TargetMode="External"/><Relationship Id="rId93" Type="http://schemas.openxmlformats.org/officeDocument/2006/relationships/hyperlink" Target="mailto:kilsicapellan@gmail.com" TargetMode="External"/><Relationship Id="rId98" Type="http://schemas.openxmlformats.org/officeDocument/2006/relationships/hyperlink" Target="mailto:obepr@hotmail.com" TargetMode="External"/><Relationship Id="rId121" Type="http://schemas.openxmlformats.org/officeDocument/2006/relationships/hyperlink" Target="mailto:dencyperezpi@hotmail.com" TargetMode="External"/><Relationship Id="rId142" Type="http://schemas.openxmlformats.org/officeDocument/2006/relationships/hyperlink" Target="mailto:mesa945@hotmail.com" TargetMode="External"/><Relationship Id="rId163" Type="http://schemas.openxmlformats.org/officeDocument/2006/relationships/hyperlink" Target="mailto:mduran@dmklawyers.com" TargetMode="External"/><Relationship Id="rId184" Type="http://schemas.openxmlformats.org/officeDocument/2006/relationships/hyperlink" Target="mailto:letymelgen@gmail.com" TargetMode="External"/><Relationship Id="rId189" Type="http://schemas.openxmlformats.org/officeDocument/2006/relationships/hyperlink" Target="mailto:germancabreja@gmail.com" TargetMode="External"/><Relationship Id="rId3" Type="http://schemas.openxmlformats.org/officeDocument/2006/relationships/hyperlink" Target="mailto:jcabrera@newpartners.com.do" TargetMode="External"/><Relationship Id="rId25" Type="http://schemas.openxmlformats.org/officeDocument/2006/relationships/hyperlink" Target="mailto:c.batista@mashlaw.com" TargetMode="External"/><Relationship Id="rId46" Type="http://schemas.openxmlformats.org/officeDocument/2006/relationships/hyperlink" Target="mailto:genesis520@hotmail.es" TargetMode="External"/><Relationship Id="rId67" Type="http://schemas.openxmlformats.org/officeDocument/2006/relationships/hyperlink" Target="mailto:mpeguero@hotmail.com" TargetMode="External"/><Relationship Id="rId116" Type="http://schemas.openxmlformats.org/officeDocument/2006/relationships/hyperlink" Target="mailto:ing.ronadmedina@gmail.com" TargetMode="External"/><Relationship Id="rId137" Type="http://schemas.openxmlformats.org/officeDocument/2006/relationships/hyperlink" Target="mailto:mburton2979@hotmail.com" TargetMode="External"/><Relationship Id="rId158" Type="http://schemas.openxmlformats.org/officeDocument/2006/relationships/hyperlink" Target="mailto:jmedrano72@yahoo.com" TargetMode="External"/><Relationship Id="rId20" Type="http://schemas.openxmlformats.org/officeDocument/2006/relationships/hyperlink" Target="mailto:marymonsanto67@hotmail.com" TargetMode="External"/><Relationship Id="rId41" Type="http://schemas.openxmlformats.org/officeDocument/2006/relationships/hyperlink" Target="mailto:manuelamoris@hotmail.com" TargetMode="External"/><Relationship Id="rId62" Type="http://schemas.openxmlformats.org/officeDocument/2006/relationships/hyperlink" Target="mailto:msielinabaez@gmail.com" TargetMode="External"/><Relationship Id="rId83" Type="http://schemas.openxmlformats.org/officeDocument/2006/relationships/hyperlink" Target="mailto:mariasuazo09@hotmail.com" TargetMode="External"/><Relationship Id="rId88" Type="http://schemas.openxmlformats.org/officeDocument/2006/relationships/hyperlink" Target="mailto:alme27@hotmail.es" TargetMode="External"/><Relationship Id="rId111" Type="http://schemas.openxmlformats.org/officeDocument/2006/relationships/hyperlink" Target="mailto:yosmery.abreu@sespas.gov.do" TargetMode="External"/><Relationship Id="rId132" Type="http://schemas.openxmlformats.org/officeDocument/2006/relationships/hyperlink" Target="mailto:lucimendez60@gmail.com" TargetMode="External"/><Relationship Id="rId153" Type="http://schemas.openxmlformats.org/officeDocument/2006/relationships/hyperlink" Target="mailto:Josue.marti@squirepb.com" TargetMode="External"/><Relationship Id="rId174" Type="http://schemas.openxmlformats.org/officeDocument/2006/relationships/hyperlink" Target="mailto:dariel96@alive.com" TargetMode="External"/><Relationship Id="rId179" Type="http://schemas.openxmlformats.org/officeDocument/2006/relationships/hyperlink" Target="mailto:robinsonaracena@hotmail.com" TargetMode="External"/><Relationship Id="rId195" Type="http://schemas.openxmlformats.org/officeDocument/2006/relationships/hyperlink" Target="mailto:h.modesto@gmail.com" TargetMode="External"/><Relationship Id="rId190" Type="http://schemas.openxmlformats.org/officeDocument/2006/relationships/hyperlink" Target="mailto:jmieses@gmail.com" TargetMode="External"/><Relationship Id="rId15" Type="http://schemas.openxmlformats.org/officeDocument/2006/relationships/hyperlink" Target="mailto:abel_adames20@hotmail.com" TargetMode="External"/><Relationship Id="rId36" Type="http://schemas.openxmlformats.org/officeDocument/2006/relationships/hyperlink" Target="mailto:gro21@hotmail.com" TargetMode="External"/><Relationship Id="rId57" Type="http://schemas.openxmlformats.org/officeDocument/2006/relationships/hyperlink" Target="mailto:estebansuero@gmail.com" TargetMode="External"/><Relationship Id="rId106" Type="http://schemas.openxmlformats.org/officeDocument/2006/relationships/hyperlink" Target="mailto:francisjavierluciano@hotmail.com" TargetMode="External"/><Relationship Id="rId127" Type="http://schemas.openxmlformats.org/officeDocument/2006/relationships/hyperlink" Target="mailto:lissette-1513@hotmail.com" TargetMode="External"/><Relationship Id="rId10" Type="http://schemas.openxmlformats.org/officeDocument/2006/relationships/hyperlink" Target="mailto:lorenza2441@hotmail.com" TargetMode="External"/><Relationship Id="rId31" Type="http://schemas.openxmlformats.org/officeDocument/2006/relationships/hyperlink" Target="mailto:zoilarova1229@hotmail.com" TargetMode="External"/><Relationship Id="rId52" Type="http://schemas.openxmlformats.org/officeDocument/2006/relationships/hyperlink" Target="mailto:dorpena@afppopular.com.do" TargetMode="External"/><Relationship Id="rId73" Type="http://schemas.openxmlformats.org/officeDocument/2006/relationships/hyperlink" Target="mailto:Estanislao_jr@hotmail.com" TargetMode="External"/><Relationship Id="rId78" Type="http://schemas.openxmlformats.org/officeDocument/2006/relationships/hyperlink" Target="mailto:scarcastillo22@gmail.com" TargetMode="External"/><Relationship Id="rId94" Type="http://schemas.openxmlformats.org/officeDocument/2006/relationships/hyperlink" Target="mailto:david.family.07@gmail.com" TargetMode="External"/><Relationship Id="rId99" Type="http://schemas.openxmlformats.org/officeDocument/2006/relationships/hyperlink" Target="mailto:nalmonte@thinkbig.com.do" TargetMode="External"/><Relationship Id="rId101" Type="http://schemas.openxmlformats.org/officeDocument/2006/relationships/hyperlink" Target="mailto:ysantelises@diariolibre.com" TargetMode="External"/><Relationship Id="rId122" Type="http://schemas.openxmlformats.org/officeDocument/2006/relationships/hyperlink" Target="mailto:iluis@camaradecuentas.gob.do" TargetMode="External"/><Relationship Id="rId143" Type="http://schemas.openxmlformats.org/officeDocument/2006/relationships/hyperlink" Target="mailto:poncycastillo@gmail.com" TargetMode="External"/><Relationship Id="rId148" Type="http://schemas.openxmlformats.org/officeDocument/2006/relationships/hyperlink" Target="mailto:poncycastillo@gmail.com" TargetMode="External"/><Relationship Id="rId164" Type="http://schemas.openxmlformats.org/officeDocument/2006/relationships/hyperlink" Target="mailto:jazmintorressv@gmail.com" TargetMode="External"/><Relationship Id="rId169" Type="http://schemas.openxmlformats.org/officeDocument/2006/relationships/hyperlink" Target="mailto:francisjavierluciano@hotmail.com" TargetMode="External"/><Relationship Id="rId185" Type="http://schemas.openxmlformats.org/officeDocument/2006/relationships/hyperlink" Target="mailto:socratestavera@hotmail.com" TargetMode="External"/><Relationship Id="rId4" Type="http://schemas.openxmlformats.org/officeDocument/2006/relationships/hyperlink" Target="mailto:marthamatosp@yahoo.es" TargetMode="External"/><Relationship Id="rId9" Type="http://schemas.openxmlformats.org/officeDocument/2006/relationships/hyperlink" Target="mailto:dayana24acosta@gmail.com" TargetMode="External"/><Relationship Id="rId180" Type="http://schemas.openxmlformats.org/officeDocument/2006/relationships/hyperlink" Target="mailto:diana-encarnacion@hotmail.com" TargetMode="External"/><Relationship Id="rId26" Type="http://schemas.openxmlformats.org/officeDocument/2006/relationships/hyperlink" Target="mailto:azamora@revistasumma.com" TargetMode="External"/><Relationship Id="rId47" Type="http://schemas.openxmlformats.org/officeDocument/2006/relationships/hyperlink" Target="mailto:isa3197@gitmail.com" TargetMode="External"/><Relationship Id="rId68" Type="http://schemas.openxmlformats.org/officeDocument/2006/relationships/hyperlink" Target="mailto:administradora00@hotmail.com" TargetMode="External"/><Relationship Id="rId89" Type="http://schemas.openxmlformats.org/officeDocument/2006/relationships/hyperlink" Target="mailto:rramirez@dgii.gov.do" TargetMode="External"/><Relationship Id="rId112" Type="http://schemas.openxmlformats.org/officeDocument/2006/relationships/hyperlink" Target="mailto:marijosepadilla@gmail.com" TargetMode="External"/><Relationship Id="rId133" Type="http://schemas.openxmlformats.org/officeDocument/2006/relationships/hyperlink" Target="mailto:hbatista@gmail.com" TargetMode="External"/><Relationship Id="rId154" Type="http://schemas.openxmlformats.org/officeDocument/2006/relationships/hyperlink" Target="mailto:genarosilvestre@gmail.com" TargetMode="External"/><Relationship Id="rId175" Type="http://schemas.openxmlformats.org/officeDocument/2006/relationships/hyperlink" Target="mailto:leticiadelacruz08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348"/>
  <sheetViews>
    <sheetView showGridLines="0" topLeftCell="A61" zoomScale="90" zoomScaleNormal="90" zoomScalePageLayoutView="60" workbookViewId="0">
      <selection activeCell="J215" sqref="J215:J217"/>
    </sheetView>
  </sheetViews>
  <sheetFormatPr defaultRowHeight="15.75" x14ac:dyDescent="0.25"/>
  <cols>
    <col min="1" max="1" width="5.5703125" customWidth="1"/>
    <col min="2" max="2" width="27.28515625" customWidth="1"/>
    <col min="3" max="3" width="15.28515625" customWidth="1"/>
    <col min="4" max="4" width="34.5703125" style="5" customWidth="1"/>
    <col min="5" max="5" width="42.85546875" bestFit="1" customWidth="1"/>
    <col min="6" max="6" width="20.140625" style="21" customWidth="1"/>
    <col min="7" max="7" width="13.42578125" style="7" customWidth="1"/>
    <col min="8" max="8" width="15.140625" customWidth="1"/>
    <col min="9" max="9" width="16.28515625" customWidth="1"/>
    <col min="10" max="10" width="14.140625" customWidth="1"/>
    <col min="11" max="11" width="14.140625" style="119" customWidth="1"/>
    <col min="12" max="12" width="6.5703125" style="7" hidden="1" customWidth="1"/>
    <col min="13" max="13" width="15.5703125" style="115" customWidth="1"/>
    <col min="14" max="14" width="13.140625" style="57" hidden="1" customWidth="1"/>
    <col min="15" max="15" width="14.42578125" customWidth="1"/>
    <col min="16" max="16" width="14.140625" customWidth="1"/>
    <col min="17" max="17" width="9.7109375" style="25" bestFit="1" customWidth="1"/>
    <col min="18" max="18" width="23.5703125" style="23" bestFit="1" customWidth="1"/>
    <col min="19" max="19" width="18.85546875" style="21" bestFit="1" customWidth="1"/>
    <col min="20" max="20" width="20" customWidth="1"/>
    <col min="21" max="21" width="14.7109375" customWidth="1"/>
    <col min="26" max="26" width="9.85546875" customWidth="1"/>
  </cols>
  <sheetData>
    <row r="1" spans="1:20" ht="27" customHeight="1" x14ac:dyDescent="0.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ht="18.75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20" ht="15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1:20" ht="15" x14ac:dyDescent="0.25">
      <c r="A4" s="84"/>
      <c r="C4" s="84"/>
      <c r="D4" s="87" t="s">
        <v>199</v>
      </c>
      <c r="E4" s="84"/>
      <c r="F4" s="84"/>
      <c r="G4" s="84"/>
      <c r="H4" s="84"/>
      <c r="I4" s="84"/>
      <c r="J4" s="84"/>
      <c r="K4" s="118"/>
      <c r="L4" s="84"/>
      <c r="M4" s="114"/>
      <c r="N4" s="84"/>
      <c r="O4" s="84"/>
      <c r="P4" s="84"/>
      <c r="Q4" s="84"/>
      <c r="R4" s="84"/>
      <c r="S4" s="84"/>
    </row>
    <row r="5" spans="1:20" ht="15" x14ac:dyDescent="0.25">
      <c r="A5" s="84"/>
      <c r="C5" s="84"/>
      <c r="D5" s="87" t="s">
        <v>200</v>
      </c>
      <c r="E5" s="84"/>
      <c r="F5" s="84"/>
      <c r="G5" s="84"/>
      <c r="H5" s="84"/>
      <c r="I5" s="84"/>
      <c r="J5" s="84"/>
      <c r="K5" s="118"/>
      <c r="L5" s="84"/>
      <c r="M5" s="114"/>
      <c r="N5" s="84"/>
      <c r="O5" s="84"/>
      <c r="P5" s="84"/>
      <c r="Q5" s="84"/>
      <c r="R5" s="84"/>
      <c r="S5" s="84"/>
    </row>
    <row r="6" spans="1:20" x14ac:dyDescent="0.25">
      <c r="D6" s="88" t="s">
        <v>201</v>
      </c>
    </row>
    <row r="7" spans="1:20" ht="16.5" thickBot="1" x14ac:dyDescent="0.3">
      <c r="D7" s="88"/>
    </row>
    <row r="8" spans="1:20" s="1" customFormat="1" ht="48" thickBot="1" x14ac:dyDescent="0.3">
      <c r="A8" s="34" t="s">
        <v>12</v>
      </c>
      <c r="B8" s="47" t="s">
        <v>0</v>
      </c>
      <c r="C8" s="35" t="s">
        <v>3</v>
      </c>
      <c r="D8" s="35" t="s">
        <v>2</v>
      </c>
      <c r="E8" s="35" t="s">
        <v>39</v>
      </c>
      <c r="F8" s="35" t="s">
        <v>1</v>
      </c>
      <c r="G8" s="49" t="s">
        <v>7</v>
      </c>
      <c r="H8" s="35" t="s">
        <v>9</v>
      </c>
      <c r="I8" s="35" t="s">
        <v>157</v>
      </c>
      <c r="J8" s="35" t="s">
        <v>13</v>
      </c>
      <c r="K8" s="35" t="s">
        <v>172</v>
      </c>
      <c r="L8" s="36" t="s">
        <v>38</v>
      </c>
      <c r="M8" s="116" t="s">
        <v>24</v>
      </c>
      <c r="N8" s="74" t="s">
        <v>22</v>
      </c>
      <c r="O8" s="35" t="s">
        <v>14</v>
      </c>
      <c r="P8" s="35" t="s">
        <v>15</v>
      </c>
      <c r="Q8" s="36" t="s">
        <v>8</v>
      </c>
      <c r="R8" s="53" t="s">
        <v>23</v>
      </c>
      <c r="S8" s="56" t="s">
        <v>184</v>
      </c>
    </row>
    <row r="9" spans="1:20" s="3" customFormat="1" ht="26.25" customHeight="1" x14ac:dyDescent="0.25">
      <c r="A9" s="48">
        <v>1</v>
      </c>
      <c r="B9" s="89" t="s">
        <v>40</v>
      </c>
      <c r="C9" s="28" t="s">
        <v>41</v>
      </c>
      <c r="D9" s="42" t="s">
        <v>42</v>
      </c>
      <c r="E9" s="28" t="s">
        <v>43</v>
      </c>
      <c r="F9" s="29" t="s">
        <v>6</v>
      </c>
      <c r="G9" s="30">
        <f t="shared" ref="G9:G72" si="0">IFERROR(+VLOOKUP(F9,Tiempo2,2,FALSE),"")</f>
        <v>2</v>
      </c>
      <c r="H9" s="28" t="s">
        <v>11</v>
      </c>
      <c r="I9" s="31"/>
      <c r="J9" s="31">
        <v>41683</v>
      </c>
      <c r="K9" s="120" t="str">
        <f t="shared" ref="K9:K72" si="1">IF(J9=0,"",TEXT(J9,"yyyy"))</f>
        <v>2014</v>
      </c>
      <c r="L9" s="32">
        <f t="shared" ref="L9:L10" si="2">+IF(J9&gt;0,MONTH(J9),"")</f>
        <v>2</v>
      </c>
      <c r="M9" s="117" t="str">
        <f t="shared" ref="M9:M40" si="3">+IFERROR((VLOOKUP(L9,Meses,2,FALSE))&amp;" "&amp;TEXT(J9,"YYYY"),"")</f>
        <v>Febrero 2014</v>
      </c>
      <c r="N9" s="75">
        <v>41640</v>
      </c>
      <c r="O9" s="27">
        <f t="shared" ref="O9:O40" si="4">IF(OR(G9="",J9=""),"",WORKDAY(J9,G9,$N$9:$N$303))</f>
        <v>41687</v>
      </c>
      <c r="P9" s="31">
        <v>41683</v>
      </c>
      <c r="Q9" s="24">
        <f>IF(OR(J9="",P9=""),0,NETWORKDAYS(J9+0,P9,P9:P9))</f>
        <v>0</v>
      </c>
      <c r="R9" s="33" t="str">
        <f>+IFERROR(IF(Q9&gt;G9,"FUERA DE TIEMPO","A TIEMPO"),"")</f>
        <v>A TIEMPO</v>
      </c>
      <c r="S9" s="54" t="str">
        <f>IF(OR(H9="Rechazada",H9="Referida"),"",IF(Q9&lt;10,"ANTES DE 10 DIAS","DE 10 A 15 DIAS"))</f>
        <v>ANTES DE 10 DIAS</v>
      </c>
    </row>
    <row r="10" spans="1:20" x14ac:dyDescent="0.25">
      <c r="A10" s="8">
        <v>2</v>
      </c>
      <c r="B10" s="45" t="s">
        <v>44</v>
      </c>
      <c r="C10" s="9" t="s">
        <v>45</v>
      </c>
      <c r="D10" s="43" t="s">
        <v>46</v>
      </c>
      <c r="E10" s="16" t="s">
        <v>47</v>
      </c>
      <c r="F10" s="20" t="s">
        <v>6</v>
      </c>
      <c r="G10" s="14">
        <f t="shared" si="0"/>
        <v>2</v>
      </c>
      <c r="H10" s="9" t="s">
        <v>11</v>
      </c>
      <c r="I10" s="10"/>
      <c r="J10" s="31">
        <v>41683</v>
      </c>
      <c r="K10" s="120" t="str">
        <f t="shared" si="1"/>
        <v>2014</v>
      </c>
      <c r="L10" s="13">
        <f t="shared" si="2"/>
        <v>2</v>
      </c>
      <c r="M10" s="117" t="str">
        <f t="shared" si="3"/>
        <v>Febrero 2014</v>
      </c>
      <c r="N10" s="76">
        <v>41645</v>
      </c>
      <c r="O10" s="27">
        <f t="shared" si="4"/>
        <v>41687</v>
      </c>
      <c r="P10" s="10">
        <v>41683</v>
      </c>
      <c r="Q10" s="24">
        <f t="shared" ref="Q10:Q73" si="5">IF(OR(J10="",P10=""),0,NETWORKDAYS(J10+0,P10,P10:P10))</f>
        <v>0</v>
      </c>
      <c r="R10" s="33" t="str">
        <f t="shared" ref="R10:R73" si="6">+IFERROR(IF(Q10&gt;G10,"FUERA DE TIEMPO","A TIEMPO"),"")</f>
        <v>A TIEMPO</v>
      </c>
      <c r="S10" s="55" t="str">
        <f t="shared" ref="S10:S72" si="7">IF(OR(H10="Rechazada",H10="Referida"),"",IF(Q10&lt;10,"ANTES DE 10 DIAS","DE 10 A 15 DIAS"))</f>
        <v>ANTES DE 10 DIAS</v>
      </c>
      <c r="T10" s="3"/>
    </row>
    <row r="11" spans="1:20" x14ac:dyDescent="0.25">
      <c r="A11" s="8">
        <v>3</v>
      </c>
      <c r="B11" s="45" t="s">
        <v>48</v>
      </c>
      <c r="C11" s="9" t="s">
        <v>49</v>
      </c>
      <c r="D11" s="44" t="s">
        <v>50</v>
      </c>
      <c r="E11" s="17" t="s">
        <v>51</v>
      </c>
      <c r="F11" s="20" t="s">
        <v>4</v>
      </c>
      <c r="G11" s="14">
        <f t="shared" si="0"/>
        <v>15</v>
      </c>
      <c r="H11" s="9" t="s">
        <v>10</v>
      </c>
      <c r="I11" s="10"/>
      <c r="J11" s="31">
        <v>41676</v>
      </c>
      <c r="K11" s="120" t="str">
        <f t="shared" si="1"/>
        <v>2014</v>
      </c>
      <c r="L11" s="13">
        <f>+IF(J11&gt;0,MONTH(J11),"")</f>
        <v>2</v>
      </c>
      <c r="M11" s="117" t="str">
        <f t="shared" si="3"/>
        <v>Febrero 2014</v>
      </c>
      <c r="N11" s="76">
        <v>41660</v>
      </c>
      <c r="O11" s="27">
        <f t="shared" si="4"/>
        <v>41698</v>
      </c>
      <c r="P11" s="10">
        <v>41689</v>
      </c>
      <c r="Q11" s="24">
        <f t="shared" si="5"/>
        <v>9</v>
      </c>
      <c r="R11" s="33" t="str">
        <f t="shared" si="6"/>
        <v>A TIEMPO</v>
      </c>
      <c r="S11" s="55" t="s">
        <v>161</v>
      </c>
      <c r="T11" s="3"/>
    </row>
    <row r="12" spans="1:20" ht="30" x14ac:dyDescent="0.25">
      <c r="A12" s="8">
        <v>4</v>
      </c>
      <c r="B12" s="45" t="s">
        <v>52</v>
      </c>
      <c r="C12" s="9" t="s">
        <v>53</v>
      </c>
      <c r="D12" s="44" t="s">
        <v>54</v>
      </c>
      <c r="E12" s="17" t="s">
        <v>55</v>
      </c>
      <c r="F12" s="20" t="s">
        <v>4</v>
      </c>
      <c r="G12" s="14">
        <f t="shared" si="0"/>
        <v>15</v>
      </c>
      <c r="H12" s="9" t="s">
        <v>11</v>
      </c>
      <c r="I12" s="10"/>
      <c r="J12" s="31">
        <v>41689</v>
      </c>
      <c r="K12" s="120" t="str">
        <f t="shared" si="1"/>
        <v>2014</v>
      </c>
      <c r="L12" s="13">
        <f t="shared" ref="L12:L75" si="8">+IF(J12&gt;0,MONTH(J12),"")</f>
        <v>2</v>
      </c>
      <c r="M12" s="117" t="str">
        <f t="shared" si="3"/>
        <v>Febrero 2014</v>
      </c>
      <c r="N12" s="76">
        <v>41697</v>
      </c>
      <c r="O12" s="27">
        <f t="shared" si="4"/>
        <v>41711</v>
      </c>
      <c r="P12" s="10">
        <v>41702</v>
      </c>
      <c r="Q12" s="24">
        <f t="shared" si="5"/>
        <v>9</v>
      </c>
      <c r="R12" s="33" t="str">
        <f t="shared" si="6"/>
        <v>A TIEMPO</v>
      </c>
      <c r="S12" s="55" t="str">
        <f t="shared" si="7"/>
        <v>ANTES DE 10 DIAS</v>
      </c>
      <c r="T12" s="3"/>
    </row>
    <row r="13" spans="1:20" x14ac:dyDescent="0.25">
      <c r="A13" s="8">
        <v>5</v>
      </c>
      <c r="B13" s="45" t="s">
        <v>56</v>
      </c>
      <c r="C13" s="9" t="s">
        <v>57</v>
      </c>
      <c r="D13" s="44" t="s">
        <v>58</v>
      </c>
      <c r="E13" s="9" t="s">
        <v>59</v>
      </c>
      <c r="F13" s="20" t="s">
        <v>25</v>
      </c>
      <c r="G13" s="14">
        <f t="shared" si="0"/>
        <v>3</v>
      </c>
      <c r="H13" s="9" t="s">
        <v>25</v>
      </c>
      <c r="I13" s="10"/>
      <c r="J13" s="31">
        <v>41709</v>
      </c>
      <c r="K13" s="120" t="str">
        <f t="shared" si="1"/>
        <v>2014</v>
      </c>
      <c r="L13" s="13">
        <f t="shared" si="8"/>
        <v>3</v>
      </c>
      <c r="M13" s="117" t="str">
        <f t="shared" si="3"/>
        <v>Marzo 2014</v>
      </c>
      <c r="N13" s="76">
        <v>41747</v>
      </c>
      <c r="O13" s="27">
        <f t="shared" si="4"/>
        <v>41712</v>
      </c>
      <c r="P13" s="10">
        <v>41709</v>
      </c>
      <c r="Q13" s="24">
        <f t="shared" si="5"/>
        <v>0</v>
      </c>
      <c r="R13" s="33" t="str">
        <f t="shared" si="6"/>
        <v>A TIEMPO</v>
      </c>
      <c r="S13" s="55" t="s">
        <v>161</v>
      </c>
      <c r="T13" s="3"/>
    </row>
    <row r="14" spans="1:20" x14ac:dyDescent="0.25">
      <c r="A14" s="8">
        <v>6</v>
      </c>
      <c r="B14" s="45" t="s">
        <v>60</v>
      </c>
      <c r="C14" s="9" t="s">
        <v>61</v>
      </c>
      <c r="D14" s="44" t="s">
        <v>62</v>
      </c>
      <c r="E14" s="17" t="s">
        <v>63</v>
      </c>
      <c r="F14" s="20" t="s">
        <v>4</v>
      </c>
      <c r="G14" s="14">
        <f t="shared" si="0"/>
        <v>15</v>
      </c>
      <c r="H14" s="9" t="s">
        <v>11</v>
      </c>
      <c r="I14" s="10"/>
      <c r="J14" s="31">
        <v>41695</v>
      </c>
      <c r="K14" s="120" t="str">
        <f t="shared" si="1"/>
        <v>2014</v>
      </c>
      <c r="L14" s="13">
        <f t="shared" si="8"/>
        <v>2</v>
      </c>
      <c r="M14" s="117" t="str">
        <f t="shared" si="3"/>
        <v>Febrero 2014</v>
      </c>
      <c r="N14" s="76">
        <v>41734</v>
      </c>
      <c r="O14" s="27">
        <f t="shared" si="4"/>
        <v>41717</v>
      </c>
      <c r="P14" s="10">
        <v>41705</v>
      </c>
      <c r="Q14" s="24">
        <f t="shared" si="5"/>
        <v>8</v>
      </c>
      <c r="R14" s="33" t="str">
        <f t="shared" si="6"/>
        <v>A TIEMPO</v>
      </c>
      <c r="S14" s="55" t="str">
        <f t="shared" si="7"/>
        <v>ANTES DE 10 DIAS</v>
      </c>
      <c r="T14" s="3"/>
    </row>
    <row r="15" spans="1:20" x14ac:dyDescent="0.25">
      <c r="A15" s="8">
        <v>7</v>
      </c>
      <c r="B15" s="45" t="s">
        <v>64</v>
      </c>
      <c r="C15" s="9" t="s">
        <v>65</v>
      </c>
      <c r="D15" s="44" t="s">
        <v>66</v>
      </c>
      <c r="E15" s="17" t="s">
        <v>67</v>
      </c>
      <c r="F15" s="20" t="s">
        <v>6</v>
      </c>
      <c r="G15" s="14">
        <f t="shared" si="0"/>
        <v>2</v>
      </c>
      <c r="H15" s="9" t="s">
        <v>11</v>
      </c>
      <c r="I15" s="10"/>
      <c r="J15" s="31">
        <v>41705</v>
      </c>
      <c r="K15" s="120" t="str">
        <f t="shared" si="1"/>
        <v>2014</v>
      </c>
      <c r="L15" s="13">
        <f t="shared" si="8"/>
        <v>3</v>
      </c>
      <c r="M15" s="117" t="str">
        <f t="shared" si="3"/>
        <v>Marzo 2014</v>
      </c>
      <c r="N15" s="76">
        <v>41809</v>
      </c>
      <c r="O15" s="27">
        <f t="shared" si="4"/>
        <v>41709</v>
      </c>
      <c r="P15" s="10">
        <v>41709</v>
      </c>
      <c r="Q15" s="24">
        <f t="shared" si="5"/>
        <v>2</v>
      </c>
      <c r="R15" s="33" t="str">
        <f t="shared" si="6"/>
        <v>A TIEMPO</v>
      </c>
      <c r="S15" s="55" t="str">
        <f t="shared" si="7"/>
        <v>ANTES DE 10 DIAS</v>
      </c>
      <c r="T15" s="3"/>
    </row>
    <row r="16" spans="1:20" x14ac:dyDescent="0.25">
      <c r="A16" s="8">
        <v>8</v>
      </c>
      <c r="B16" s="45" t="s">
        <v>68</v>
      </c>
      <c r="C16" s="9" t="s">
        <v>69</v>
      </c>
      <c r="D16" s="44" t="s">
        <v>70</v>
      </c>
      <c r="E16" s="17" t="s">
        <v>67</v>
      </c>
      <c r="F16" s="20" t="s">
        <v>6</v>
      </c>
      <c r="G16" s="14">
        <f t="shared" si="0"/>
        <v>2</v>
      </c>
      <c r="H16" s="9" t="s">
        <v>11</v>
      </c>
      <c r="I16" s="10"/>
      <c r="J16" s="31">
        <v>41709</v>
      </c>
      <c r="K16" s="120" t="str">
        <f t="shared" si="1"/>
        <v>2014</v>
      </c>
      <c r="L16" s="13">
        <f t="shared" si="8"/>
        <v>3</v>
      </c>
      <c r="M16" s="117" t="str">
        <f t="shared" si="3"/>
        <v>Marzo 2014</v>
      </c>
      <c r="N16" s="76">
        <v>41906</v>
      </c>
      <c r="O16" s="27">
        <f t="shared" si="4"/>
        <v>41711</v>
      </c>
      <c r="P16" s="10">
        <v>41709</v>
      </c>
      <c r="Q16" s="24">
        <f t="shared" si="5"/>
        <v>0</v>
      </c>
      <c r="R16" s="33" t="str">
        <f t="shared" si="6"/>
        <v>A TIEMPO</v>
      </c>
      <c r="S16" s="55" t="str">
        <f t="shared" si="7"/>
        <v>ANTES DE 10 DIAS</v>
      </c>
      <c r="T16" s="3"/>
    </row>
    <row r="17" spans="1:20" x14ac:dyDescent="0.25">
      <c r="A17" s="8">
        <v>9</v>
      </c>
      <c r="B17" s="45" t="s">
        <v>71</v>
      </c>
      <c r="C17" s="9" t="s">
        <v>72</v>
      </c>
      <c r="D17" s="44" t="s">
        <v>73</v>
      </c>
      <c r="E17" s="17" t="s">
        <v>74</v>
      </c>
      <c r="F17" s="20" t="s">
        <v>4</v>
      </c>
      <c r="G17" s="14">
        <f t="shared" si="0"/>
        <v>15</v>
      </c>
      <c r="H17" s="9" t="s">
        <v>11</v>
      </c>
      <c r="I17" s="10"/>
      <c r="J17" s="31">
        <v>41718</v>
      </c>
      <c r="K17" s="120" t="str">
        <f t="shared" si="1"/>
        <v>2014</v>
      </c>
      <c r="L17" s="13">
        <f t="shared" si="8"/>
        <v>3</v>
      </c>
      <c r="M17" s="117" t="str">
        <f t="shared" si="3"/>
        <v>Marzo 2014</v>
      </c>
      <c r="N17" s="76">
        <v>41953</v>
      </c>
      <c r="O17" s="27">
        <f t="shared" si="4"/>
        <v>41739</v>
      </c>
      <c r="P17" s="10">
        <v>41719</v>
      </c>
      <c r="Q17" s="24">
        <f t="shared" si="5"/>
        <v>1</v>
      </c>
      <c r="R17" s="33" t="str">
        <f t="shared" si="6"/>
        <v>A TIEMPO</v>
      </c>
      <c r="S17" s="55" t="str">
        <f t="shared" si="7"/>
        <v>ANTES DE 10 DIAS</v>
      </c>
      <c r="T17" s="3"/>
    </row>
    <row r="18" spans="1:20" ht="30" x14ac:dyDescent="0.25">
      <c r="A18" s="8">
        <v>10</v>
      </c>
      <c r="B18" s="45" t="s">
        <v>77</v>
      </c>
      <c r="C18" s="9" t="s">
        <v>78</v>
      </c>
      <c r="D18" s="44" t="s">
        <v>79</v>
      </c>
      <c r="E18" s="17" t="s">
        <v>80</v>
      </c>
      <c r="F18" s="20" t="s">
        <v>4</v>
      </c>
      <c r="G18" s="14">
        <f t="shared" si="0"/>
        <v>15</v>
      </c>
      <c r="H18" s="9" t="s">
        <v>11</v>
      </c>
      <c r="I18" s="10"/>
      <c r="J18" s="31">
        <v>41710</v>
      </c>
      <c r="K18" s="120" t="str">
        <f t="shared" si="1"/>
        <v>2014</v>
      </c>
      <c r="L18" s="13">
        <f t="shared" si="8"/>
        <v>3</v>
      </c>
      <c r="M18" s="117" t="str">
        <f t="shared" si="3"/>
        <v>Marzo 2014</v>
      </c>
      <c r="N18" s="76">
        <v>41998</v>
      </c>
      <c r="O18" s="27">
        <f t="shared" si="4"/>
        <v>41731</v>
      </c>
      <c r="P18" s="10">
        <v>41723</v>
      </c>
      <c r="Q18" s="24">
        <f t="shared" si="5"/>
        <v>9</v>
      </c>
      <c r="R18" s="33" t="str">
        <f t="shared" si="6"/>
        <v>A TIEMPO</v>
      </c>
      <c r="S18" s="55" t="str">
        <f t="shared" si="7"/>
        <v>ANTES DE 10 DIAS</v>
      </c>
      <c r="T18" s="3"/>
    </row>
    <row r="19" spans="1:20" ht="30" x14ac:dyDescent="0.25">
      <c r="A19" s="8">
        <v>11</v>
      </c>
      <c r="B19" s="45" t="s">
        <v>81</v>
      </c>
      <c r="C19" s="9" t="s">
        <v>82</v>
      </c>
      <c r="D19" s="44" t="s">
        <v>83</v>
      </c>
      <c r="E19" s="17" t="s">
        <v>84</v>
      </c>
      <c r="F19" s="20" t="s">
        <v>4</v>
      </c>
      <c r="G19" s="14">
        <f t="shared" si="0"/>
        <v>15</v>
      </c>
      <c r="H19" s="9" t="s">
        <v>11</v>
      </c>
      <c r="I19" s="10"/>
      <c r="J19" s="31">
        <v>41724</v>
      </c>
      <c r="K19" s="120" t="str">
        <f t="shared" si="1"/>
        <v>2014</v>
      </c>
      <c r="L19" s="13">
        <f t="shared" si="8"/>
        <v>3</v>
      </c>
      <c r="M19" s="117" t="str">
        <f t="shared" si="3"/>
        <v>Marzo 2014</v>
      </c>
      <c r="N19" s="76">
        <v>41997</v>
      </c>
      <c r="O19" s="27">
        <f t="shared" si="4"/>
        <v>41745</v>
      </c>
      <c r="P19" s="10">
        <v>41726</v>
      </c>
      <c r="Q19" s="24">
        <f t="shared" si="5"/>
        <v>2</v>
      </c>
      <c r="R19" s="33" t="str">
        <f t="shared" si="6"/>
        <v>A TIEMPO</v>
      </c>
      <c r="S19" s="55" t="str">
        <f t="shared" si="7"/>
        <v>ANTES DE 10 DIAS</v>
      </c>
      <c r="T19" s="3"/>
    </row>
    <row r="20" spans="1:20" x14ac:dyDescent="0.25">
      <c r="A20" s="8">
        <v>12</v>
      </c>
      <c r="B20" s="45" t="s">
        <v>85</v>
      </c>
      <c r="C20" s="11" t="s">
        <v>86</v>
      </c>
      <c r="D20" s="44" t="s">
        <v>87</v>
      </c>
      <c r="E20" s="17" t="s">
        <v>43</v>
      </c>
      <c r="F20" s="20" t="s">
        <v>6</v>
      </c>
      <c r="G20" s="14">
        <f t="shared" si="0"/>
        <v>2</v>
      </c>
      <c r="H20" s="9" t="s">
        <v>11</v>
      </c>
      <c r="I20" s="10"/>
      <c r="J20" s="31">
        <v>41724</v>
      </c>
      <c r="K20" s="120" t="str">
        <f t="shared" si="1"/>
        <v>2014</v>
      </c>
      <c r="L20" s="13">
        <f t="shared" si="8"/>
        <v>3</v>
      </c>
      <c r="M20" s="117" t="str">
        <f t="shared" si="3"/>
        <v>Marzo 2014</v>
      </c>
      <c r="N20" s="76">
        <v>42003</v>
      </c>
      <c r="O20" s="27">
        <f t="shared" si="4"/>
        <v>41726</v>
      </c>
      <c r="P20" s="10">
        <v>41729</v>
      </c>
      <c r="Q20" s="24">
        <f t="shared" si="5"/>
        <v>3</v>
      </c>
      <c r="R20" s="33" t="str">
        <f t="shared" si="6"/>
        <v>FUERA DE TIEMPO</v>
      </c>
      <c r="S20" s="55" t="str">
        <f t="shared" si="7"/>
        <v>ANTES DE 10 DIAS</v>
      </c>
      <c r="T20" s="3"/>
    </row>
    <row r="21" spans="1:20" x14ac:dyDescent="0.25">
      <c r="A21" s="8">
        <v>13</v>
      </c>
      <c r="B21" s="45" t="s">
        <v>88</v>
      </c>
      <c r="C21" s="11" t="s">
        <v>89</v>
      </c>
      <c r="D21" s="44" t="s">
        <v>90</v>
      </c>
      <c r="E21" s="17" t="s">
        <v>91</v>
      </c>
      <c r="F21" s="20" t="s">
        <v>6</v>
      </c>
      <c r="G21" s="14">
        <f t="shared" si="0"/>
        <v>2</v>
      </c>
      <c r="H21" s="9" t="s">
        <v>11</v>
      </c>
      <c r="I21" s="10"/>
      <c r="J21" s="31">
        <v>41729</v>
      </c>
      <c r="K21" s="120" t="str">
        <f t="shared" si="1"/>
        <v>2014</v>
      </c>
      <c r="L21" s="13">
        <f t="shared" si="8"/>
        <v>3</v>
      </c>
      <c r="M21" s="117" t="str">
        <f t="shared" si="3"/>
        <v>Marzo 2014</v>
      </c>
      <c r="N21" s="76">
        <v>42005</v>
      </c>
      <c r="O21" s="27">
        <f t="shared" si="4"/>
        <v>41731</v>
      </c>
      <c r="P21" s="10">
        <v>41729</v>
      </c>
      <c r="Q21" s="24">
        <f t="shared" si="5"/>
        <v>0</v>
      </c>
      <c r="R21" s="33" t="str">
        <f t="shared" si="6"/>
        <v>A TIEMPO</v>
      </c>
      <c r="S21" s="55" t="str">
        <f t="shared" si="7"/>
        <v>ANTES DE 10 DIAS</v>
      </c>
      <c r="T21" s="3"/>
    </row>
    <row r="22" spans="1:20" s="22" customFormat="1" ht="30" x14ac:dyDescent="0.25">
      <c r="A22" s="8">
        <v>14</v>
      </c>
      <c r="B22" s="45" t="s">
        <v>92</v>
      </c>
      <c r="C22" s="11" t="s">
        <v>93</v>
      </c>
      <c r="D22" s="44" t="s">
        <v>94</v>
      </c>
      <c r="E22" s="19" t="s">
        <v>95</v>
      </c>
      <c r="F22" s="20" t="s">
        <v>25</v>
      </c>
      <c r="G22" s="14">
        <f t="shared" si="0"/>
        <v>3</v>
      </c>
      <c r="H22" s="9" t="s">
        <v>25</v>
      </c>
      <c r="I22" s="10"/>
      <c r="J22" s="31">
        <v>41730</v>
      </c>
      <c r="K22" s="120" t="str">
        <f t="shared" si="1"/>
        <v>2014</v>
      </c>
      <c r="L22" s="113">
        <f t="shared" si="8"/>
        <v>4</v>
      </c>
      <c r="M22" s="117" t="str">
        <f t="shared" si="3"/>
        <v>Abril 2014</v>
      </c>
      <c r="N22" s="76">
        <v>42009</v>
      </c>
      <c r="O22" s="27">
        <f t="shared" si="4"/>
        <v>41733</v>
      </c>
      <c r="P22" s="10">
        <v>41731</v>
      </c>
      <c r="Q22" s="24">
        <f t="shared" si="5"/>
        <v>1</v>
      </c>
      <c r="R22" s="33" t="str">
        <f t="shared" si="6"/>
        <v>A TIEMPO</v>
      </c>
      <c r="S22" s="55" t="s">
        <v>161</v>
      </c>
      <c r="T22" s="3"/>
    </row>
    <row r="23" spans="1:20" s="22" customFormat="1" ht="30" x14ac:dyDescent="0.25">
      <c r="A23" s="8">
        <v>15</v>
      </c>
      <c r="B23" s="45" t="s">
        <v>96</v>
      </c>
      <c r="C23" s="11" t="s">
        <v>97</v>
      </c>
      <c r="D23" s="44" t="s">
        <v>98</v>
      </c>
      <c r="E23" s="17" t="s">
        <v>99</v>
      </c>
      <c r="F23" s="20" t="s">
        <v>4</v>
      </c>
      <c r="G23" s="14">
        <f t="shared" si="0"/>
        <v>15</v>
      </c>
      <c r="H23" s="9" t="s">
        <v>11</v>
      </c>
      <c r="I23" s="10">
        <v>41738</v>
      </c>
      <c r="J23" s="31">
        <v>41745</v>
      </c>
      <c r="K23" s="120" t="str">
        <f t="shared" si="1"/>
        <v>2014</v>
      </c>
      <c r="L23" s="113">
        <f t="shared" si="8"/>
        <v>4</v>
      </c>
      <c r="M23" s="117" t="str">
        <f t="shared" si="3"/>
        <v>Abril 2014</v>
      </c>
      <c r="N23" s="76">
        <v>42025</v>
      </c>
      <c r="O23" s="27">
        <f t="shared" si="4"/>
        <v>41767</v>
      </c>
      <c r="P23" s="10">
        <v>41745</v>
      </c>
      <c r="Q23" s="24">
        <f t="shared" si="5"/>
        <v>0</v>
      </c>
      <c r="R23" s="33" t="str">
        <f t="shared" si="6"/>
        <v>A TIEMPO</v>
      </c>
      <c r="S23" s="55" t="str">
        <f t="shared" si="7"/>
        <v>ANTES DE 10 DIAS</v>
      </c>
      <c r="T23" s="3"/>
    </row>
    <row r="24" spans="1:20" s="22" customFormat="1" ht="30" x14ac:dyDescent="0.25">
      <c r="A24" s="8">
        <v>16</v>
      </c>
      <c r="B24" s="45" t="s">
        <v>100</v>
      </c>
      <c r="C24" s="11" t="s">
        <v>101</v>
      </c>
      <c r="D24" s="44" t="s">
        <v>102</v>
      </c>
      <c r="E24" s="17" t="s">
        <v>103</v>
      </c>
      <c r="F24" s="20" t="s">
        <v>10</v>
      </c>
      <c r="G24" s="14">
        <f t="shared" si="0"/>
        <v>5</v>
      </c>
      <c r="H24" s="9" t="s">
        <v>10</v>
      </c>
      <c r="I24" s="10"/>
      <c r="J24" s="31">
        <v>41737</v>
      </c>
      <c r="K24" s="120" t="str">
        <f t="shared" si="1"/>
        <v>2014</v>
      </c>
      <c r="L24" s="113">
        <f t="shared" si="8"/>
        <v>4</v>
      </c>
      <c r="M24" s="117" t="str">
        <f t="shared" si="3"/>
        <v>Abril 2014</v>
      </c>
      <c r="N24" s="76">
        <v>42030</v>
      </c>
      <c r="O24" s="27">
        <f t="shared" si="4"/>
        <v>41744</v>
      </c>
      <c r="P24" s="10">
        <v>41737</v>
      </c>
      <c r="Q24" s="24">
        <f t="shared" si="5"/>
        <v>0</v>
      </c>
      <c r="R24" s="33" t="str">
        <f t="shared" si="6"/>
        <v>A TIEMPO</v>
      </c>
      <c r="S24" s="55" t="s">
        <v>161</v>
      </c>
      <c r="T24" s="3"/>
    </row>
    <row r="25" spans="1:20" ht="30" x14ac:dyDescent="0.25">
      <c r="A25" s="8">
        <v>17</v>
      </c>
      <c r="B25" s="45" t="s">
        <v>100</v>
      </c>
      <c r="C25" s="11" t="s">
        <v>101</v>
      </c>
      <c r="D25" s="44" t="s">
        <v>102</v>
      </c>
      <c r="E25" s="17" t="s">
        <v>104</v>
      </c>
      <c r="F25" s="20" t="s">
        <v>5</v>
      </c>
      <c r="G25" s="14">
        <f t="shared" si="0"/>
        <v>5</v>
      </c>
      <c r="H25" s="9" t="s">
        <v>11</v>
      </c>
      <c r="I25" s="10"/>
      <c r="J25" s="31">
        <v>41738</v>
      </c>
      <c r="K25" s="120" t="str">
        <f t="shared" si="1"/>
        <v>2014</v>
      </c>
      <c r="L25" s="13">
        <f t="shared" si="8"/>
        <v>4</v>
      </c>
      <c r="M25" s="117" t="str">
        <f t="shared" si="3"/>
        <v>Abril 2014</v>
      </c>
      <c r="N25" s="76">
        <v>42096</v>
      </c>
      <c r="O25" s="27">
        <f t="shared" si="4"/>
        <v>41745</v>
      </c>
      <c r="P25" s="10">
        <v>41739</v>
      </c>
      <c r="Q25" s="24">
        <f t="shared" si="5"/>
        <v>1</v>
      </c>
      <c r="R25" s="33" t="str">
        <f t="shared" si="6"/>
        <v>A TIEMPO</v>
      </c>
      <c r="S25" s="55" t="str">
        <f t="shared" si="7"/>
        <v>ANTES DE 10 DIAS</v>
      </c>
      <c r="T25" s="3"/>
    </row>
    <row r="26" spans="1:20" ht="30" x14ac:dyDescent="0.25">
      <c r="A26" s="8">
        <v>18</v>
      </c>
      <c r="B26" s="45" t="s">
        <v>105</v>
      </c>
      <c r="C26" s="11" t="s">
        <v>106</v>
      </c>
      <c r="D26" s="44" t="s">
        <v>107</v>
      </c>
      <c r="E26" s="17" t="s">
        <v>108</v>
      </c>
      <c r="F26" s="20" t="s">
        <v>4</v>
      </c>
      <c r="G26" s="14">
        <f t="shared" si="0"/>
        <v>15</v>
      </c>
      <c r="H26" s="9" t="s">
        <v>11</v>
      </c>
      <c r="I26" s="10"/>
      <c r="J26" s="31">
        <v>41739</v>
      </c>
      <c r="K26" s="120" t="str">
        <f t="shared" si="1"/>
        <v>2014</v>
      </c>
      <c r="L26" s="13">
        <f t="shared" si="8"/>
        <v>4</v>
      </c>
      <c r="M26" s="117" t="str">
        <f t="shared" si="3"/>
        <v>Abril 2014</v>
      </c>
      <c r="N26" s="76">
        <v>42097</v>
      </c>
      <c r="O26" s="27">
        <f t="shared" si="4"/>
        <v>41761</v>
      </c>
      <c r="P26" s="10">
        <v>41743</v>
      </c>
      <c r="Q26" s="24">
        <f t="shared" si="5"/>
        <v>2</v>
      </c>
      <c r="R26" s="33" t="str">
        <f t="shared" si="6"/>
        <v>A TIEMPO</v>
      </c>
      <c r="S26" s="55" t="str">
        <f t="shared" si="7"/>
        <v>ANTES DE 10 DIAS</v>
      </c>
      <c r="T26" s="3"/>
    </row>
    <row r="27" spans="1:20" ht="30" x14ac:dyDescent="0.25">
      <c r="A27" s="8">
        <v>19</v>
      </c>
      <c r="B27" s="45" t="s">
        <v>109</v>
      </c>
      <c r="C27" s="11" t="s">
        <v>110</v>
      </c>
      <c r="D27" s="45" t="s">
        <v>111</v>
      </c>
      <c r="E27" s="19" t="s">
        <v>112</v>
      </c>
      <c r="F27" s="20" t="s">
        <v>5</v>
      </c>
      <c r="G27" s="14">
        <f t="shared" si="0"/>
        <v>5</v>
      </c>
      <c r="H27" s="9" t="s">
        <v>11</v>
      </c>
      <c r="I27" s="10"/>
      <c r="J27" s="31">
        <v>41738</v>
      </c>
      <c r="K27" s="120" t="str">
        <f t="shared" si="1"/>
        <v>2014</v>
      </c>
      <c r="L27" s="13">
        <f t="shared" si="8"/>
        <v>4</v>
      </c>
      <c r="M27" s="117" t="str">
        <f t="shared" si="3"/>
        <v>Abril 2014</v>
      </c>
      <c r="N27" s="76">
        <v>42128</v>
      </c>
      <c r="O27" s="27">
        <f t="shared" si="4"/>
        <v>41745</v>
      </c>
      <c r="P27" s="10">
        <v>41745</v>
      </c>
      <c r="Q27" s="24">
        <f t="shared" si="5"/>
        <v>5</v>
      </c>
      <c r="R27" s="33" t="str">
        <f t="shared" si="6"/>
        <v>A TIEMPO</v>
      </c>
      <c r="S27" s="55" t="str">
        <f t="shared" si="7"/>
        <v>ANTES DE 10 DIAS</v>
      </c>
      <c r="T27" s="3"/>
    </row>
    <row r="28" spans="1:20" ht="30" x14ac:dyDescent="0.25">
      <c r="A28" s="8">
        <v>20</v>
      </c>
      <c r="B28" s="45" t="s">
        <v>113</v>
      </c>
      <c r="C28" s="11" t="s">
        <v>101</v>
      </c>
      <c r="D28" s="44" t="s">
        <v>102</v>
      </c>
      <c r="E28" s="17" t="s">
        <v>114</v>
      </c>
      <c r="F28" s="20" t="s">
        <v>10</v>
      </c>
      <c r="G28" s="14">
        <f t="shared" si="0"/>
        <v>5</v>
      </c>
      <c r="H28" s="9" t="s">
        <v>10</v>
      </c>
      <c r="I28" s="10"/>
      <c r="J28" s="31">
        <v>41737</v>
      </c>
      <c r="K28" s="120" t="str">
        <f t="shared" si="1"/>
        <v>2014</v>
      </c>
      <c r="L28" s="13">
        <f t="shared" si="8"/>
        <v>4</v>
      </c>
      <c r="M28" s="117" t="str">
        <f t="shared" si="3"/>
        <v>Abril 2014</v>
      </c>
      <c r="N28" s="76">
        <v>42271</v>
      </c>
      <c r="O28" s="27">
        <f t="shared" si="4"/>
        <v>41744</v>
      </c>
      <c r="P28" s="10">
        <v>41737</v>
      </c>
      <c r="Q28" s="24">
        <f t="shared" si="5"/>
        <v>0</v>
      </c>
      <c r="R28" s="33" t="str">
        <f t="shared" si="6"/>
        <v>A TIEMPO</v>
      </c>
      <c r="S28" s="55" t="str">
        <f t="shared" si="7"/>
        <v/>
      </c>
      <c r="T28" s="3"/>
    </row>
    <row r="29" spans="1:20" x14ac:dyDescent="0.25">
      <c r="A29" s="8">
        <v>21</v>
      </c>
      <c r="B29" s="45" t="s">
        <v>115</v>
      </c>
      <c r="C29" s="11" t="s">
        <v>116</v>
      </c>
      <c r="D29" s="44" t="s">
        <v>117</v>
      </c>
      <c r="E29" s="17" t="s">
        <v>118</v>
      </c>
      <c r="F29" s="20" t="s">
        <v>5</v>
      </c>
      <c r="G29" s="14">
        <f t="shared" si="0"/>
        <v>5</v>
      </c>
      <c r="H29" s="9" t="s">
        <v>11</v>
      </c>
      <c r="I29" s="10"/>
      <c r="J29" s="31">
        <v>41738</v>
      </c>
      <c r="K29" s="120" t="str">
        <f t="shared" si="1"/>
        <v>2014</v>
      </c>
      <c r="L29" s="13">
        <f t="shared" si="8"/>
        <v>4</v>
      </c>
      <c r="M29" s="117" t="str">
        <f t="shared" si="3"/>
        <v>Abril 2014</v>
      </c>
      <c r="N29" s="76">
        <v>42286</v>
      </c>
      <c r="O29" s="27">
        <f t="shared" si="4"/>
        <v>41745</v>
      </c>
      <c r="P29" s="10">
        <v>41745</v>
      </c>
      <c r="Q29" s="24">
        <f t="shared" si="5"/>
        <v>5</v>
      </c>
      <c r="R29" s="33" t="str">
        <f t="shared" si="6"/>
        <v>A TIEMPO</v>
      </c>
      <c r="S29" s="55" t="str">
        <f t="shared" si="7"/>
        <v>ANTES DE 10 DIAS</v>
      </c>
      <c r="T29" s="3"/>
    </row>
    <row r="30" spans="1:20" ht="30" x14ac:dyDescent="0.25">
      <c r="A30" s="8">
        <v>22</v>
      </c>
      <c r="B30" s="45" t="s">
        <v>119</v>
      </c>
      <c r="C30" s="11" t="s">
        <v>120</v>
      </c>
      <c r="D30" s="45" t="s">
        <v>111</v>
      </c>
      <c r="E30" s="17" t="s">
        <v>121</v>
      </c>
      <c r="F30" s="20" t="s">
        <v>5</v>
      </c>
      <c r="G30" s="14">
        <f t="shared" si="0"/>
        <v>5</v>
      </c>
      <c r="H30" s="9" t="s">
        <v>11</v>
      </c>
      <c r="I30" s="10"/>
      <c r="J30" s="31">
        <v>41737</v>
      </c>
      <c r="K30" s="120" t="str">
        <f t="shared" si="1"/>
        <v>2014</v>
      </c>
      <c r="L30" s="13">
        <f t="shared" si="8"/>
        <v>4</v>
      </c>
      <c r="M30" s="117" t="str">
        <f t="shared" si="3"/>
        <v>Abril 2014</v>
      </c>
      <c r="N30" s="76">
        <v>42362</v>
      </c>
      <c r="O30" s="27">
        <f t="shared" si="4"/>
        <v>41744</v>
      </c>
      <c r="P30" s="10">
        <v>41745</v>
      </c>
      <c r="Q30" s="24">
        <f t="shared" si="5"/>
        <v>6</v>
      </c>
      <c r="R30" s="33" t="str">
        <f t="shared" si="6"/>
        <v>FUERA DE TIEMPO</v>
      </c>
      <c r="S30" s="55" t="str">
        <f t="shared" si="7"/>
        <v>ANTES DE 10 DIAS</v>
      </c>
      <c r="T30" s="3"/>
    </row>
    <row r="31" spans="1:20" s="41" customFormat="1" ht="30" x14ac:dyDescent="0.25">
      <c r="A31" s="37">
        <v>23</v>
      </c>
      <c r="B31" s="90" t="s">
        <v>105</v>
      </c>
      <c r="C31" s="38" t="s">
        <v>106</v>
      </c>
      <c r="D31" s="46" t="s">
        <v>107</v>
      </c>
      <c r="E31" s="16" t="s">
        <v>108</v>
      </c>
      <c r="F31" s="20" t="s">
        <v>4</v>
      </c>
      <c r="G31" s="39">
        <f t="shared" si="0"/>
        <v>15</v>
      </c>
      <c r="H31" s="20" t="s">
        <v>11</v>
      </c>
      <c r="I31" s="40"/>
      <c r="J31" s="31">
        <v>41739</v>
      </c>
      <c r="K31" s="120" t="str">
        <f t="shared" si="1"/>
        <v>2014</v>
      </c>
      <c r="L31" s="26">
        <f t="shared" si="8"/>
        <v>4</v>
      </c>
      <c r="M31" s="117" t="str">
        <f t="shared" si="3"/>
        <v>Abril 2014</v>
      </c>
      <c r="N31" s="76">
        <v>42363</v>
      </c>
      <c r="O31" s="27">
        <f t="shared" si="4"/>
        <v>41761</v>
      </c>
      <c r="P31" s="40">
        <v>41743</v>
      </c>
      <c r="Q31" s="24">
        <f t="shared" si="5"/>
        <v>2</v>
      </c>
      <c r="R31" s="33" t="str">
        <f t="shared" si="6"/>
        <v>A TIEMPO</v>
      </c>
      <c r="S31" s="55" t="str">
        <f t="shared" si="7"/>
        <v>ANTES DE 10 DIAS</v>
      </c>
      <c r="T31" s="3"/>
    </row>
    <row r="32" spans="1:20" x14ac:dyDescent="0.25">
      <c r="A32" s="8">
        <v>24</v>
      </c>
      <c r="B32" s="45" t="s">
        <v>122</v>
      </c>
      <c r="C32" s="11" t="s">
        <v>123</v>
      </c>
      <c r="D32" s="44" t="s">
        <v>124</v>
      </c>
      <c r="E32" s="11" t="s">
        <v>125</v>
      </c>
      <c r="F32" s="20" t="s">
        <v>10</v>
      </c>
      <c r="G32" s="14">
        <f t="shared" si="0"/>
        <v>5</v>
      </c>
      <c r="H32" s="9" t="s">
        <v>10</v>
      </c>
      <c r="I32" s="10"/>
      <c r="J32" s="31">
        <v>41750</v>
      </c>
      <c r="K32" s="120" t="str">
        <f t="shared" si="1"/>
        <v>2014</v>
      </c>
      <c r="L32" s="13">
        <f t="shared" si="8"/>
        <v>4</v>
      </c>
      <c r="M32" s="117" t="str">
        <f t="shared" si="3"/>
        <v>Abril 2014</v>
      </c>
      <c r="N32" s="77">
        <v>42369</v>
      </c>
      <c r="O32" s="27">
        <f t="shared" si="4"/>
        <v>41757</v>
      </c>
      <c r="P32" s="10">
        <v>41752</v>
      </c>
      <c r="Q32" s="24">
        <f t="shared" si="5"/>
        <v>2</v>
      </c>
      <c r="R32" s="33" t="str">
        <f t="shared" si="6"/>
        <v>A TIEMPO</v>
      </c>
      <c r="S32" s="55" t="str">
        <f t="shared" si="7"/>
        <v/>
      </c>
      <c r="T32" s="3"/>
    </row>
    <row r="33" spans="1:26" x14ac:dyDescent="0.25">
      <c r="A33" s="8">
        <v>25</v>
      </c>
      <c r="B33" s="45" t="s">
        <v>126</v>
      </c>
      <c r="C33" s="11" t="s">
        <v>127</v>
      </c>
      <c r="D33" s="44" t="s">
        <v>128</v>
      </c>
      <c r="E33" s="11" t="s">
        <v>125</v>
      </c>
      <c r="F33" s="20" t="s">
        <v>10</v>
      </c>
      <c r="G33" s="14">
        <f t="shared" si="0"/>
        <v>5</v>
      </c>
      <c r="H33" s="9" t="s">
        <v>10</v>
      </c>
      <c r="I33" s="10"/>
      <c r="J33" s="31">
        <v>41752</v>
      </c>
      <c r="K33" s="120" t="str">
        <f t="shared" si="1"/>
        <v>2014</v>
      </c>
      <c r="L33" s="13">
        <f t="shared" si="8"/>
        <v>4</v>
      </c>
      <c r="M33" s="117" t="str">
        <f t="shared" si="3"/>
        <v>Abril 2014</v>
      </c>
      <c r="N33" s="76">
        <v>42370</v>
      </c>
      <c r="O33" s="27">
        <f t="shared" si="4"/>
        <v>41759</v>
      </c>
      <c r="P33" s="10">
        <v>41753</v>
      </c>
      <c r="Q33" s="24">
        <f t="shared" si="5"/>
        <v>1</v>
      </c>
      <c r="R33" s="33" t="str">
        <f t="shared" si="6"/>
        <v>A TIEMPO</v>
      </c>
      <c r="S33" s="55" t="str">
        <f t="shared" si="7"/>
        <v/>
      </c>
      <c r="T33" s="3"/>
    </row>
    <row r="34" spans="1:26" x14ac:dyDescent="0.25">
      <c r="A34" s="8">
        <v>26</v>
      </c>
      <c r="B34" s="45" t="s">
        <v>129</v>
      </c>
      <c r="C34" s="11" t="s">
        <v>130</v>
      </c>
      <c r="D34" s="44" t="s">
        <v>131</v>
      </c>
      <c r="E34" s="11" t="s">
        <v>132</v>
      </c>
      <c r="F34" s="20" t="s">
        <v>5</v>
      </c>
      <c r="G34" s="14">
        <f t="shared" si="0"/>
        <v>5</v>
      </c>
      <c r="H34" s="9" t="s">
        <v>11</v>
      </c>
      <c r="I34" s="10"/>
      <c r="J34" s="31">
        <v>41757</v>
      </c>
      <c r="K34" s="120" t="str">
        <f t="shared" si="1"/>
        <v>2014</v>
      </c>
      <c r="L34" s="13">
        <f t="shared" si="8"/>
        <v>4</v>
      </c>
      <c r="M34" s="117" t="str">
        <f t="shared" si="3"/>
        <v>Abril 2014</v>
      </c>
      <c r="N34" s="76">
        <v>42373</v>
      </c>
      <c r="O34" s="27">
        <f t="shared" si="4"/>
        <v>41764</v>
      </c>
      <c r="P34" s="10">
        <v>41757</v>
      </c>
      <c r="Q34" s="24">
        <f t="shared" si="5"/>
        <v>0</v>
      </c>
      <c r="R34" s="33" t="str">
        <f t="shared" si="6"/>
        <v>A TIEMPO</v>
      </c>
      <c r="S34" s="55" t="str">
        <f t="shared" si="7"/>
        <v>ANTES DE 10 DIAS</v>
      </c>
      <c r="T34" s="3"/>
    </row>
    <row r="35" spans="1:26" ht="30" x14ac:dyDescent="0.25">
      <c r="A35" s="8">
        <v>27</v>
      </c>
      <c r="B35" s="45" t="s">
        <v>133</v>
      </c>
      <c r="C35" s="11" t="s">
        <v>134</v>
      </c>
      <c r="D35" s="44" t="s">
        <v>135</v>
      </c>
      <c r="E35" s="17" t="s">
        <v>136</v>
      </c>
      <c r="F35" s="20" t="s">
        <v>25</v>
      </c>
      <c r="G35" s="14">
        <f t="shared" si="0"/>
        <v>3</v>
      </c>
      <c r="H35" s="9" t="s">
        <v>25</v>
      </c>
      <c r="I35" s="10"/>
      <c r="J35" s="31">
        <v>41772</v>
      </c>
      <c r="K35" s="120" t="str">
        <f t="shared" si="1"/>
        <v>2014</v>
      </c>
      <c r="L35" s="13">
        <f t="shared" si="8"/>
        <v>5</v>
      </c>
      <c r="M35" s="117" t="str">
        <f t="shared" si="3"/>
        <v>Mayo 2014</v>
      </c>
      <c r="N35" s="76">
        <v>42390</v>
      </c>
      <c r="O35" s="27">
        <f t="shared" si="4"/>
        <v>41775</v>
      </c>
      <c r="P35" s="10">
        <v>41772</v>
      </c>
      <c r="Q35" s="24">
        <f t="shared" si="5"/>
        <v>0</v>
      </c>
      <c r="R35" s="33" t="str">
        <f t="shared" si="6"/>
        <v>A TIEMPO</v>
      </c>
      <c r="S35" s="55" t="str">
        <f t="shared" si="7"/>
        <v/>
      </c>
      <c r="T35" s="3"/>
    </row>
    <row r="36" spans="1:26" ht="30" x14ac:dyDescent="0.25">
      <c r="A36" s="8">
        <v>28</v>
      </c>
      <c r="B36" s="45" t="s">
        <v>137</v>
      </c>
      <c r="C36" s="11" t="s">
        <v>138</v>
      </c>
      <c r="D36" s="44" t="s">
        <v>139</v>
      </c>
      <c r="E36" s="17" t="s">
        <v>140</v>
      </c>
      <c r="F36" s="20" t="s">
        <v>4</v>
      </c>
      <c r="G36" s="14">
        <f t="shared" si="0"/>
        <v>15</v>
      </c>
      <c r="H36" s="9" t="s">
        <v>11</v>
      </c>
      <c r="I36" s="10"/>
      <c r="J36" s="31">
        <v>41778</v>
      </c>
      <c r="K36" s="120" t="str">
        <f t="shared" si="1"/>
        <v>2014</v>
      </c>
      <c r="L36" s="13">
        <f t="shared" si="8"/>
        <v>5</v>
      </c>
      <c r="M36" s="117" t="str">
        <f t="shared" si="3"/>
        <v>Mayo 2014</v>
      </c>
      <c r="N36" s="76">
        <v>42394</v>
      </c>
      <c r="O36" s="27">
        <f t="shared" si="4"/>
        <v>41799</v>
      </c>
      <c r="P36" s="10">
        <v>41782</v>
      </c>
      <c r="Q36" s="24">
        <f t="shared" si="5"/>
        <v>4</v>
      </c>
      <c r="R36" s="33" t="str">
        <f t="shared" si="6"/>
        <v>A TIEMPO</v>
      </c>
      <c r="S36" s="55" t="str">
        <f t="shared" si="7"/>
        <v>ANTES DE 10 DIAS</v>
      </c>
      <c r="T36" s="3"/>
    </row>
    <row r="37" spans="1:26" x14ac:dyDescent="0.25">
      <c r="A37" s="8">
        <v>29</v>
      </c>
      <c r="B37" s="45" t="s">
        <v>141</v>
      </c>
      <c r="C37" s="11" t="s">
        <v>142</v>
      </c>
      <c r="D37" s="44" t="s">
        <v>143</v>
      </c>
      <c r="E37" s="17" t="s">
        <v>144</v>
      </c>
      <c r="F37" s="20" t="s">
        <v>5</v>
      </c>
      <c r="G37" s="14">
        <f t="shared" si="0"/>
        <v>5</v>
      </c>
      <c r="H37" s="9" t="s">
        <v>11</v>
      </c>
      <c r="I37" s="10"/>
      <c r="J37" s="31">
        <v>41786</v>
      </c>
      <c r="K37" s="120" t="str">
        <f t="shared" si="1"/>
        <v>2014</v>
      </c>
      <c r="L37" s="13">
        <f t="shared" si="8"/>
        <v>5</v>
      </c>
      <c r="M37" s="117" t="str">
        <f t="shared" si="3"/>
        <v>Mayo 2014</v>
      </c>
      <c r="N37" s="76">
        <v>42427</v>
      </c>
      <c r="O37" s="27">
        <f t="shared" si="4"/>
        <v>41793</v>
      </c>
      <c r="P37" s="10">
        <v>41786</v>
      </c>
      <c r="Q37" s="24">
        <f t="shared" si="5"/>
        <v>0</v>
      </c>
      <c r="R37" s="33" t="str">
        <f t="shared" si="6"/>
        <v>A TIEMPO</v>
      </c>
      <c r="S37" s="55" t="str">
        <f t="shared" si="7"/>
        <v>ANTES DE 10 DIAS</v>
      </c>
      <c r="T37" s="3"/>
    </row>
    <row r="38" spans="1:26" ht="30" x14ac:dyDescent="0.25">
      <c r="A38" s="8">
        <v>30</v>
      </c>
      <c r="B38" s="45" t="s">
        <v>145</v>
      </c>
      <c r="C38" s="11" t="s">
        <v>146</v>
      </c>
      <c r="D38" s="44" t="s">
        <v>147</v>
      </c>
      <c r="E38" s="17" t="s">
        <v>148</v>
      </c>
      <c r="F38" s="20" t="s">
        <v>6</v>
      </c>
      <c r="G38" s="14">
        <f t="shared" si="0"/>
        <v>2</v>
      </c>
      <c r="H38" s="9" t="s">
        <v>11</v>
      </c>
      <c r="I38" s="10"/>
      <c r="J38" s="31">
        <v>41799</v>
      </c>
      <c r="K38" s="120" t="str">
        <f t="shared" si="1"/>
        <v>2014</v>
      </c>
      <c r="L38" s="13">
        <f t="shared" si="8"/>
        <v>6</v>
      </c>
      <c r="M38" s="117" t="str">
        <f t="shared" si="3"/>
        <v>Junio 2014</v>
      </c>
      <c r="N38" s="76">
        <v>42453</v>
      </c>
      <c r="O38" s="27">
        <f t="shared" si="4"/>
        <v>41801</v>
      </c>
      <c r="P38" s="10">
        <v>41800</v>
      </c>
      <c r="Q38" s="24">
        <f t="shared" si="5"/>
        <v>1</v>
      </c>
      <c r="R38" s="33" t="str">
        <f t="shared" si="6"/>
        <v>A TIEMPO</v>
      </c>
      <c r="S38" s="55" t="str">
        <f t="shared" si="7"/>
        <v>ANTES DE 10 DIAS</v>
      </c>
      <c r="T38" s="3"/>
    </row>
    <row r="39" spans="1:26" ht="45" x14ac:dyDescent="0.25">
      <c r="A39" s="8">
        <v>31</v>
      </c>
      <c r="B39" s="45" t="s">
        <v>149</v>
      </c>
      <c r="C39" s="11" t="s">
        <v>150</v>
      </c>
      <c r="D39" s="44" t="s">
        <v>151</v>
      </c>
      <c r="E39" s="17" t="s">
        <v>152</v>
      </c>
      <c r="F39" s="20" t="s">
        <v>6</v>
      </c>
      <c r="G39" s="14">
        <f t="shared" si="0"/>
        <v>2</v>
      </c>
      <c r="H39" s="9" t="s">
        <v>11</v>
      </c>
      <c r="I39" s="10"/>
      <c r="J39" s="31">
        <v>41813</v>
      </c>
      <c r="K39" s="120" t="str">
        <f t="shared" si="1"/>
        <v>2014</v>
      </c>
      <c r="L39" s="13">
        <f t="shared" si="8"/>
        <v>6</v>
      </c>
      <c r="M39" s="117" t="str">
        <f t="shared" si="3"/>
        <v>Junio 2014</v>
      </c>
      <c r="N39" s="76">
        <v>42452</v>
      </c>
      <c r="O39" s="27">
        <f t="shared" si="4"/>
        <v>41815</v>
      </c>
      <c r="P39" s="10">
        <v>41815</v>
      </c>
      <c r="Q39" s="24">
        <f t="shared" si="5"/>
        <v>2</v>
      </c>
      <c r="R39" s="33" t="str">
        <f t="shared" si="6"/>
        <v>A TIEMPO</v>
      </c>
      <c r="S39" s="55" t="str">
        <f t="shared" si="7"/>
        <v>ANTES DE 10 DIAS</v>
      </c>
      <c r="T39" s="3"/>
    </row>
    <row r="40" spans="1:26" x14ac:dyDescent="0.25">
      <c r="A40" s="8">
        <v>32</v>
      </c>
      <c r="B40" s="45" t="s">
        <v>153</v>
      </c>
      <c r="C40" s="11" t="s">
        <v>154</v>
      </c>
      <c r="D40" s="44" t="s">
        <v>155</v>
      </c>
      <c r="E40" s="11" t="s">
        <v>156</v>
      </c>
      <c r="F40" s="20" t="s">
        <v>5</v>
      </c>
      <c r="G40" s="14">
        <f t="shared" si="0"/>
        <v>5</v>
      </c>
      <c r="H40" s="9" t="s">
        <v>11</v>
      </c>
      <c r="I40" s="10"/>
      <c r="J40" s="31">
        <v>41817</v>
      </c>
      <c r="K40" s="120" t="str">
        <f t="shared" si="1"/>
        <v>2014</v>
      </c>
      <c r="L40" s="13">
        <f t="shared" si="8"/>
        <v>6</v>
      </c>
      <c r="M40" s="117" t="str">
        <f t="shared" si="3"/>
        <v>Junio 2014</v>
      </c>
      <c r="N40" s="76">
        <v>42454</v>
      </c>
      <c r="O40" s="27">
        <f t="shared" si="4"/>
        <v>41824</v>
      </c>
      <c r="P40" s="10">
        <v>41817</v>
      </c>
      <c r="Q40" s="24">
        <f t="shared" si="5"/>
        <v>0</v>
      </c>
      <c r="R40" s="33" t="str">
        <f t="shared" si="6"/>
        <v>A TIEMPO</v>
      </c>
      <c r="S40" s="55" t="str">
        <f t="shared" si="7"/>
        <v>ANTES DE 10 DIAS</v>
      </c>
      <c r="T40" s="3"/>
    </row>
    <row r="41" spans="1:26" ht="30" x14ac:dyDescent="0.25">
      <c r="A41" s="8">
        <v>33</v>
      </c>
      <c r="B41" s="45" t="s">
        <v>204</v>
      </c>
      <c r="C41" s="11" t="s">
        <v>205</v>
      </c>
      <c r="D41" s="44" t="s">
        <v>206</v>
      </c>
      <c r="E41" s="19" t="s">
        <v>207</v>
      </c>
      <c r="F41" s="20" t="s">
        <v>5</v>
      </c>
      <c r="G41" s="14">
        <f>IFERROR(+VLOOKUP(F41,Tiempo2,2,FALSE),"")</f>
        <v>5</v>
      </c>
      <c r="H41" s="9" t="s">
        <v>11</v>
      </c>
      <c r="I41" s="10"/>
      <c r="J41" s="31">
        <v>41848</v>
      </c>
      <c r="K41" s="120" t="str">
        <f t="shared" si="1"/>
        <v>2014</v>
      </c>
      <c r="L41" s="13">
        <f t="shared" si="8"/>
        <v>7</v>
      </c>
      <c r="M41" s="117" t="str">
        <f t="shared" ref="M41:M72" si="9">+IFERROR((VLOOKUP(L41,Meses,2,FALSE))&amp;" "&amp;TEXT(J41,"YYYY"),"")</f>
        <v>Julio 2014</v>
      </c>
      <c r="N41" s="76">
        <v>42492</v>
      </c>
      <c r="O41" s="27">
        <f t="shared" ref="O41:O72" si="10">IF(OR(G41="",J41=""),"",WORKDAY(J41,G41,$N$9:$N$303))</f>
        <v>41855</v>
      </c>
      <c r="P41" s="10">
        <v>41852</v>
      </c>
      <c r="Q41" s="24">
        <f t="shared" si="5"/>
        <v>4</v>
      </c>
      <c r="R41" s="33" t="str">
        <f t="shared" si="6"/>
        <v>A TIEMPO</v>
      </c>
      <c r="S41" s="55" t="str">
        <f t="shared" si="7"/>
        <v>ANTES DE 10 DIAS</v>
      </c>
      <c r="T41" s="3"/>
      <c r="V41" s="22"/>
      <c r="W41" s="22"/>
      <c r="X41" s="22"/>
      <c r="Y41" s="22"/>
      <c r="Z41" s="22"/>
    </row>
    <row r="42" spans="1:26" x14ac:dyDescent="0.25">
      <c r="A42" s="8">
        <v>34</v>
      </c>
      <c r="B42" s="45" t="s">
        <v>208</v>
      </c>
      <c r="C42" s="11"/>
      <c r="D42" s="44" t="s">
        <v>209</v>
      </c>
      <c r="E42" s="19" t="s">
        <v>210</v>
      </c>
      <c r="F42" s="20" t="s">
        <v>5</v>
      </c>
      <c r="G42" s="14">
        <f t="shared" si="0"/>
        <v>5</v>
      </c>
      <c r="H42" s="9" t="s">
        <v>11</v>
      </c>
      <c r="I42" s="10"/>
      <c r="J42" s="31">
        <v>41848</v>
      </c>
      <c r="K42" s="120" t="str">
        <f t="shared" si="1"/>
        <v>2014</v>
      </c>
      <c r="L42" s="13">
        <f t="shared" si="8"/>
        <v>7</v>
      </c>
      <c r="M42" s="117" t="str">
        <f t="shared" si="9"/>
        <v>Julio 2014</v>
      </c>
      <c r="N42" s="76">
        <v>42516</v>
      </c>
      <c r="O42" s="27">
        <f t="shared" si="10"/>
        <v>41855</v>
      </c>
      <c r="P42" s="10">
        <v>41852</v>
      </c>
      <c r="Q42" s="24">
        <f t="shared" si="5"/>
        <v>4</v>
      </c>
      <c r="R42" s="33" t="str">
        <f t="shared" si="6"/>
        <v>A TIEMPO</v>
      </c>
      <c r="S42" s="55" t="str">
        <f t="shared" si="7"/>
        <v>ANTES DE 10 DIAS</v>
      </c>
      <c r="T42" s="3"/>
      <c r="V42" s="22"/>
      <c r="W42" s="22"/>
      <c r="X42" s="22"/>
      <c r="Y42" s="22"/>
      <c r="Z42" s="22"/>
    </row>
    <row r="43" spans="1:26" x14ac:dyDescent="0.25">
      <c r="A43" s="8">
        <v>35</v>
      </c>
      <c r="B43" s="45" t="s">
        <v>214</v>
      </c>
      <c r="C43" s="11" t="s">
        <v>215</v>
      </c>
      <c r="D43" s="111" t="s">
        <v>216</v>
      </c>
      <c r="E43" s="11" t="s">
        <v>217</v>
      </c>
      <c r="F43" s="20" t="s">
        <v>5</v>
      </c>
      <c r="G43" s="14">
        <f t="shared" si="0"/>
        <v>5</v>
      </c>
      <c r="H43" s="9" t="s">
        <v>11</v>
      </c>
      <c r="I43" s="10"/>
      <c r="J43" s="31">
        <v>41864</v>
      </c>
      <c r="K43" s="120" t="str">
        <f t="shared" si="1"/>
        <v>2014</v>
      </c>
      <c r="L43" s="13">
        <f t="shared" si="8"/>
        <v>8</v>
      </c>
      <c r="M43" s="117" t="str">
        <f t="shared" si="9"/>
        <v>Agosto 2014</v>
      </c>
      <c r="N43" s="76">
        <v>42598</v>
      </c>
      <c r="O43" s="27">
        <f t="shared" si="10"/>
        <v>41871</v>
      </c>
      <c r="P43" s="10">
        <v>41865</v>
      </c>
      <c r="Q43" s="24">
        <f t="shared" si="5"/>
        <v>1</v>
      </c>
      <c r="R43" s="33" t="str">
        <f t="shared" si="6"/>
        <v>A TIEMPO</v>
      </c>
      <c r="S43" s="55" t="str">
        <f t="shared" si="7"/>
        <v>ANTES DE 10 DIAS</v>
      </c>
      <c r="T43" s="3"/>
      <c r="V43" s="22"/>
      <c r="W43" s="22"/>
      <c r="X43" s="22"/>
      <c r="Y43" s="22"/>
      <c r="Z43" s="22"/>
    </row>
    <row r="44" spans="1:26" x14ac:dyDescent="0.25">
      <c r="A44" s="8">
        <v>36</v>
      </c>
      <c r="B44" s="45" t="s">
        <v>219</v>
      </c>
      <c r="C44" s="11" t="s">
        <v>220</v>
      </c>
      <c r="D44" s="44" t="s">
        <v>221</v>
      </c>
      <c r="E44" s="11" t="s">
        <v>222</v>
      </c>
      <c r="F44" s="20" t="s">
        <v>25</v>
      </c>
      <c r="G44" s="14">
        <f t="shared" si="0"/>
        <v>3</v>
      </c>
      <c r="H44" s="9" t="s">
        <v>11</v>
      </c>
      <c r="I44" s="10"/>
      <c r="J44" s="31">
        <v>41865</v>
      </c>
      <c r="K44" s="120" t="str">
        <f t="shared" si="1"/>
        <v>2014</v>
      </c>
      <c r="L44" s="13">
        <f t="shared" si="8"/>
        <v>8</v>
      </c>
      <c r="M44" s="117" t="str">
        <f t="shared" si="9"/>
        <v>Agosto 2014</v>
      </c>
      <c r="N44" s="76">
        <v>42637</v>
      </c>
      <c r="O44" s="27">
        <f t="shared" si="10"/>
        <v>41870</v>
      </c>
      <c r="P44" s="10">
        <v>41869</v>
      </c>
      <c r="Q44" s="24">
        <f t="shared" si="5"/>
        <v>2</v>
      </c>
      <c r="R44" s="33" t="str">
        <f t="shared" si="6"/>
        <v>A TIEMPO</v>
      </c>
      <c r="S44" s="55" t="str">
        <f t="shared" si="7"/>
        <v>ANTES DE 10 DIAS</v>
      </c>
      <c r="T44" s="3"/>
      <c r="V44" s="22"/>
      <c r="W44" s="22"/>
      <c r="X44" s="22"/>
      <c r="Y44" s="22"/>
      <c r="Z44" s="22"/>
    </row>
    <row r="45" spans="1:26" ht="30" x14ac:dyDescent="0.25">
      <c r="A45" s="8">
        <v>37</v>
      </c>
      <c r="B45" s="45" t="s">
        <v>223</v>
      </c>
      <c r="C45" s="11" t="s">
        <v>224</v>
      </c>
      <c r="D45" s="44" t="s">
        <v>225</v>
      </c>
      <c r="E45" s="19" t="s">
        <v>226</v>
      </c>
      <c r="F45" s="20" t="s">
        <v>10</v>
      </c>
      <c r="G45" s="14">
        <f t="shared" si="0"/>
        <v>5</v>
      </c>
      <c r="H45" s="9" t="s">
        <v>10</v>
      </c>
      <c r="I45" s="10"/>
      <c r="J45" s="31">
        <v>41870</v>
      </c>
      <c r="K45" s="120" t="str">
        <f t="shared" si="1"/>
        <v>2014</v>
      </c>
      <c r="L45" s="13">
        <f t="shared" si="8"/>
        <v>8</v>
      </c>
      <c r="M45" s="117" t="str">
        <f t="shared" si="9"/>
        <v>Agosto 2014</v>
      </c>
      <c r="N45" s="76">
        <v>42680</v>
      </c>
      <c r="O45" s="27">
        <f t="shared" si="10"/>
        <v>41877</v>
      </c>
      <c r="P45" s="10">
        <v>41872</v>
      </c>
      <c r="Q45" s="24">
        <f t="shared" si="5"/>
        <v>2</v>
      </c>
      <c r="R45" s="33" t="str">
        <f t="shared" si="6"/>
        <v>A TIEMPO</v>
      </c>
      <c r="S45" s="55" t="s">
        <v>161</v>
      </c>
      <c r="T45" s="3"/>
      <c r="V45" s="22"/>
      <c r="W45" s="22"/>
      <c r="X45" s="22"/>
      <c r="Y45" s="22"/>
      <c r="Z45" s="22"/>
    </row>
    <row r="46" spans="1:26" x14ac:dyDescent="0.25">
      <c r="A46" s="8">
        <v>38</v>
      </c>
      <c r="B46" s="45" t="s">
        <v>227</v>
      </c>
      <c r="C46" s="11" t="s">
        <v>228</v>
      </c>
      <c r="D46" s="44" t="s">
        <v>229</v>
      </c>
      <c r="E46" s="11" t="s">
        <v>230</v>
      </c>
      <c r="F46" s="20" t="s">
        <v>6</v>
      </c>
      <c r="G46" s="14">
        <f t="shared" si="0"/>
        <v>2</v>
      </c>
      <c r="H46" s="9" t="s">
        <v>11</v>
      </c>
      <c r="I46" s="10"/>
      <c r="J46" s="31">
        <v>41876</v>
      </c>
      <c r="K46" s="120" t="str">
        <f t="shared" si="1"/>
        <v>2014</v>
      </c>
      <c r="L46" s="13">
        <f t="shared" si="8"/>
        <v>8</v>
      </c>
      <c r="M46" s="117" t="str">
        <f t="shared" si="9"/>
        <v>Agosto 2014</v>
      </c>
      <c r="N46" s="76">
        <v>42729</v>
      </c>
      <c r="O46" s="27">
        <f t="shared" si="10"/>
        <v>41878</v>
      </c>
      <c r="P46" s="10">
        <v>41876</v>
      </c>
      <c r="Q46" s="24">
        <f t="shared" si="5"/>
        <v>0</v>
      </c>
      <c r="R46" s="33" t="str">
        <f t="shared" si="6"/>
        <v>A TIEMPO</v>
      </c>
      <c r="S46" s="55" t="str">
        <f t="shared" si="7"/>
        <v>ANTES DE 10 DIAS</v>
      </c>
      <c r="T46" s="3"/>
      <c r="V46" s="22"/>
      <c r="W46" s="22"/>
      <c r="X46" s="22"/>
      <c r="Y46" s="22"/>
      <c r="Z46" s="22"/>
    </row>
    <row r="47" spans="1:26" x14ac:dyDescent="0.25">
      <c r="A47" s="8">
        <v>39</v>
      </c>
      <c r="B47" s="45" t="s">
        <v>234</v>
      </c>
      <c r="C47" s="11" t="s">
        <v>231</v>
      </c>
      <c r="D47" s="44" t="s">
        <v>232</v>
      </c>
      <c r="E47" s="11" t="s">
        <v>233</v>
      </c>
      <c r="F47" s="20" t="s">
        <v>6</v>
      </c>
      <c r="G47" s="14">
        <f t="shared" si="0"/>
        <v>2</v>
      </c>
      <c r="H47" s="9" t="s">
        <v>11</v>
      </c>
      <c r="I47" s="10"/>
      <c r="J47" s="31">
        <v>41879</v>
      </c>
      <c r="K47" s="120" t="str">
        <f t="shared" si="1"/>
        <v>2014</v>
      </c>
      <c r="L47" s="13">
        <f t="shared" si="8"/>
        <v>8</v>
      </c>
      <c r="M47" s="117" t="str">
        <f t="shared" si="9"/>
        <v>Agosto 2014</v>
      </c>
      <c r="N47" s="76">
        <v>42736</v>
      </c>
      <c r="O47" s="27">
        <f t="shared" si="10"/>
        <v>41883</v>
      </c>
      <c r="P47" s="10">
        <v>41880</v>
      </c>
      <c r="Q47" s="24">
        <f t="shared" si="5"/>
        <v>1</v>
      </c>
      <c r="R47" s="33" t="str">
        <f t="shared" si="6"/>
        <v>A TIEMPO</v>
      </c>
      <c r="S47" s="55" t="str">
        <f t="shared" si="7"/>
        <v>ANTES DE 10 DIAS</v>
      </c>
      <c r="T47" s="3"/>
      <c r="V47" s="22"/>
      <c r="W47" s="22"/>
      <c r="X47" s="22"/>
      <c r="Y47" s="22"/>
      <c r="Z47" s="22"/>
    </row>
    <row r="48" spans="1:26" x14ac:dyDescent="0.25">
      <c r="A48" s="8">
        <v>40</v>
      </c>
      <c r="B48" s="45" t="s">
        <v>235</v>
      </c>
      <c r="C48" s="11" t="s">
        <v>236</v>
      </c>
      <c r="D48" s="44" t="s">
        <v>237</v>
      </c>
      <c r="E48" s="11" t="s">
        <v>238</v>
      </c>
      <c r="F48" s="20" t="s">
        <v>6</v>
      </c>
      <c r="G48" s="14">
        <f t="shared" si="0"/>
        <v>2</v>
      </c>
      <c r="H48" s="9" t="s">
        <v>11</v>
      </c>
      <c r="I48" s="10"/>
      <c r="J48" s="31">
        <v>41883</v>
      </c>
      <c r="K48" s="120" t="str">
        <f t="shared" si="1"/>
        <v>2014</v>
      </c>
      <c r="L48" s="13">
        <f t="shared" si="8"/>
        <v>9</v>
      </c>
      <c r="M48" s="117" t="str">
        <f t="shared" si="9"/>
        <v>Septiembre 2014</v>
      </c>
      <c r="N48" s="76">
        <v>42744</v>
      </c>
      <c r="O48" s="27">
        <f t="shared" si="10"/>
        <v>41885</v>
      </c>
      <c r="P48" s="10">
        <v>41884</v>
      </c>
      <c r="Q48" s="24">
        <f t="shared" si="5"/>
        <v>1</v>
      </c>
      <c r="R48" s="33" t="str">
        <f t="shared" si="6"/>
        <v>A TIEMPO</v>
      </c>
      <c r="S48" s="55" t="str">
        <f t="shared" si="7"/>
        <v>ANTES DE 10 DIAS</v>
      </c>
      <c r="T48" s="3"/>
      <c r="V48" s="22"/>
      <c r="W48" s="22"/>
      <c r="X48" s="22"/>
      <c r="Y48" s="22"/>
      <c r="Z48" s="22"/>
    </row>
    <row r="49" spans="1:20" x14ac:dyDescent="0.25">
      <c r="A49" s="8">
        <v>41</v>
      </c>
      <c r="B49" s="45" t="s">
        <v>235</v>
      </c>
      <c r="C49" s="11" t="s">
        <v>236</v>
      </c>
      <c r="D49" s="44" t="s">
        <v>237</v>
      </c>
      <c r="E49" s="11" t="s">
        <v>239</v>
      </c>
      <c r="F49" s="20" t="s">
        <v>25</v>
      </c>
      <c r="G49" s="14">
        <f t="shared" si="0"/>
        <v>3</v>
      </c>
      <c r="H49" s="9" t="s">
        <v>25</v>
      </c>
      <c r="I49" s="10"/>
      <c r="J49" s="31">
        <v>41883</v>
      </c>
      <c r="K49" s="120" t="str">
        <f t="shared" si="1"/>
        <v>2014</v>
      </c>
      <c r="L49" s="13">
        <f t="shared" si="8"/>
        <v>9</v>
      </c>
      <c r="M49" s="117" t="str">
        <f t="shared" si="9"/>
        <v>Septiembre 2014</v>
      </c>
      <c r="N49" s="76">
        <v>42756</v>
      </c>
      <c r="O49" s="27">
        <f t="shared" si="10"/>
        <v>41886</v>
      </c>
      <c r="P49" s="10">
        <v>41884</v>
      </c>
      <c r="Q49" s="24">
        <f t="shared" si="5"/>
        <v>1</v>
      </c>
      <c r="R49" s="33" t="str">
        <f t="shared" si="6"/>
        <v>A TIEMPO</v>
      </c>
      <c r="S49" s="55" t="s">
        <v>161</v>
      </c>
      <c r="T49" s="3"/>
    </row>
    <row r="50" spans="1:20" x14ac:dyDescent="0.25">
      <c r="A50" s="8">
        <v>42</v>
      </c>
      <c r="B50" s="45" t="s">
        <v>234</v>
      </c>
      <c r="C50" s="11" t="s">
        <v>231</v>
      </c>
      <c r="D50" s="44" t="s">
        <v>232</v>
      </c>
      <c r="E50" s="11" t="s">
        <v>241</v>
      </c>
      <c r="F50" s="20" t="s">
        <v>6</v>
      </c>
      <c r="G50" s="14">
        <f t="shared" si="0"/>
        <v>2</v>
      </c>
      <c r="H50" s="9" t="s">
        <v>11</v>
      </c>
      <c r="I50" s="10"/>
      <c r="J50" s="31">
        <v>41901</v>
      </c>
      <c r="K50" s="120" t="str">
        <f t="shared" si="1"/>
        <v>2014</v>
      </c>
      <c r="L50" s="13">
        <f t="shared" si="8"/>
        <v>9</v>
      </c>
      <c r="M50" s="117" t="str">
        <f t="shared" si="9"/>
        <v>Septiembre 2014</v>
      </c>
      <c r="N50" s="76">
        <v>42765</v>
      </c>
      <c r="O50" s="27">
        <f t="shared" si="10"/>
        <v>41905</v>
      </c>
      <c r="P50" s="10">
        <v>41901</v>
      </c>
      <c r="Q50" s="24">
        <f t="shared" si="5"/>
        <v>0</v>
      </c>
      <c r="R50" s="33" t="str">
        <f t="shared" si="6"/>
        <v>A TIEMPO</v>
      </c>
      <c r="S50" s="55" t="str">
        <f t="shared" si="7"/>
        <v>ANTES DE 10 DIAS</v>
      </c>
      <c r="T50" s="3"/>
    </row>
    <row r="51" spans="1:20" ht="30" x14ac:dyDescent="0.25">
      <c r="A51" s="8">
        <v>43</v>
      </c>
      <c r="B51" s="45" t="s">
        <v>234</v>
      </c>
      <c r="C51" s="11" t="s">
        <v>231</v>
      </c>
      <c r="D51" s="44" t="s">
        <v>232</v>
      </c>
      <c r="E51" s="19" t="s">
        <v>242</v>
      </c>
      <c r="F51" s="20" t="s">
        <v>25</v>
      </c>
      <c r="G51" s="14">
        <f t="shared" si="0"/>
        <v>3</v>
      </c>
      <c r="H51" s="9" t="s">
        <v>11</v>
      </c>
      <c r="I51" s="10"/>
      <c r="J51" s="31">
        <v>41904</v>
      </c>
      <c r="K51" s="120" t="str">
        <f t="shared" si="1"/>
        <v>2014</v>
      </c>
      <c r="L51" s="13">
        <f t="shared" si="8"/>
        <v>9</v>
      </c>
      <c r="M51" s="117" t="str">
        <f t="shared" si="9"/>
        <v>Septiembre 2014</v>
      </c>
      <c r="N51" s="76"/>
      <c r="O51" s="27">
        <f t="shared" si="10"/>
        <v>41908</v>
      </c>
      <c r="P51" s="10">
        <v>41904</v>
      </c>
      <c r="Q51" s="24">
        <f t="shared" si="5"/>
        <v>0</v>
      </c>
      <c r="R51" s="33" t="str">
        <f t="shared" si="6"/>
        <v>A TIEMPO</v>
      </c>
      <c r="S51" s="55" t="str">
        <f t="shared" si="7"/>
        <v>ANTES DE 10 DIAS</v>
      </c>
      <c r="T51" s="3"/>
    </row>
    <row r="52" spans="1:20" x14ac:dyDescent="0.25">
      <c r="A52" s="8">
        <v>44</v>
      </c>
      <c r="B52" s="45" t="s">
        <v>243</v>
      </c>
      <c r="C52" s="11" t="s">
        <v>244</v>
      </c>
      <c r="D52" s="44" t="s">
        <v>245</v>
      </c>
      <c r="E52" s="11" t="s">
        <v>246</v>
      </c>
      <c r="F52" s="20" t="s">
        <v>6</v>
      </c>
      <c r="G52" s="14">
        <f t="shared" si="0"/>
        <v>2</v>
      </c>
      <c r="H52" s="9" t="s">
        <v>11</v>
      </c>
      <c r="I52" s="10"/>
      <c r="J52" s="31">
        <v>41912</v>
      </c>
      <c r="K52" s="120" t="str">
        <f t="shared" si="1"/>
        <v>2014</v>
      </c>
      <c r="L52" s="13">
        <f t="shared" si="8"/>
        <v>9</v>
      </c>
      <c r="M52" s="117" t="str">
        <f t="shared" si="9"/>
        <v>Septiembre 2014</v>
      </c>
      <c r="N52" s="76"/>
      <c r="O52" s="27">
        <f t="shared" si="10"/>
        <v>41914</v>
      </c>
      <c r="P52" s="10">
        <v>41913</v>
      </c>
      <c r="Q52" s="24">
        <f t="shared" si="5"/>
        <v>1</v>
      </c>
      <c r="R52" s="33" t="str">
        <f t="shared" si="6"/>
        <v>A TIEMPO</v>
      </c>
      <c r="S52" s="55" t="str">
        <f t="shared" si="7"/>
        <v>ANTES DE 10 DIAS</v>
      </c>
      <c r="T52" s="3"/>
    </row>
    <row r="53" spans="1:20" ht="30" x14ac:dyDescent="0.25">
      <c r="A53" s="8">
        <v>45</v>
      </c>
      <c r="B53" s="45" t="s">
        <v>247</v>
      </c>
      <c r="C53" s="11" t="s">
        <v>248</v>
      </c>
      <c r="D53" s="44" t="s">
        <v>249</v>
      </c>
      <c r="E53" s="19" t="s">
        <v>250</v>
      </c>
      <c r="F53" s="20" t="s">
        <v>5</v>
      </c>
      <c r="G53" s="14">
        <f t="shared" si="0"/>
        <v>5</v>
      </c>
      <c r="H53" s="9" t="s">
        <v>11</v>
      </c>
      <c r="I53" s="10"/>
      <c r="J53" s="31">
        <v>41912</v>
      </c>
      <c r="K53" s="120" t="str">
        <f t="shared" si="1"/>
        <v>2014</v>
      </c>
      <c r="L53" s="13">
        <f t="shared" si="8"/>
        <v>9</v>
      </c>
      <c r="M53" s="117" t="str">
        <f t="shared" si="9"/>
        <v>Septiembre 2014</v>
      </c>
      <c r="N53" s="76"/>
      <c r="O53" s="27">
        <f t="shared" si="10"/>
        <v>41919</v>
      </c>
      <c r="P53" s="10">
        <v>41913</v>
      </c>
      <c r="Q53" s="24">
        <f t="shared" si="5"/>
        <v>1</v>
      </c>
      <c r="R53" s="33" t="str">
        <f t="shared" si="6"/>
        <v>A TIEMPO</v>
      </c>
      <c r="S53" s="55" t="str">
        <f t="shared" si="7"/>
        <v>ANTES DE 10 DIAS</v>
      </c>
      <c r="T53" s="3"/>
    </row>
    <row r="54" spans="1:20" ht="30" x14ac:dyDescent="0.25">
      <c r="A54" s="8">
        <v>46</v>
      </c>
      <c r="B54" s="45" t="s">
        <v>251</v>
      </c>
      <c r="C54" s="11" t="s">
        <v>252</v>
      </c>
      <c r="D54" s="44" t="s">
        <v>253</v>
      </c>
      <c r="E54" s="19" t="s">
        <v>250</v>
      </c>
      <c r="F54" s="20" t="s">
        <v>5</v>
      </c>
      <c r="G54" s="14">
        <f t="shared" si="0"/>
        <v>5</v>
      </c>
      <c r="H54" s="9" t="s">
        <v>11</v>
      </c>
      <c r="I54" s="10"/>
      <c r="J54" s="31">
        <v>41912</v>
      </c>
      <c r="K54" s="120" t="str">
        <f t="shared" si="1"/>
        <v>2014</v>
      </c>
      <c r="L54" s="13">
        <f t="shared" si="8"/>
        <v>9</v>
      </c>
      <c r="M54" s="117" t="str">
        <f t="shared" si="9"/>
        <v>Septiembre 2014</v>
      </c>
      <c r="N54" s="76"/>
      <c r="O54" s="27">
        <f t="shared" si="10"/>
        <v>41919</v>
      </c>
      <c r="P54" s="10">
        <v>41912</v>
      </c>
      <c r="Q54" s="24">
        <f t="shared" si="5"/>
        <v>0</v>
      </c>
      <c r="R54" s="33" t="str">
        <f t="shared" si="6"/>
        <v>A TIEMPO</v>
      </c>
      <c r="S54" s="55" t="str">
        <f t="shared" si="7"/>
        <v>ANTES DE 10 DIAS</v>
      </c>
      <c r="T54" s="3"/>
    </row>
    <row r="55" spans="1:20" ht="30" x14ac:dyDescent="0.25">
      <c r="A55" s="8">
        <v>47</v>
      </c>
      <c r="B55" s="45" t="s">
        <v>254</v>
      </c>
      <c r="C55" s="11" t="s">
        <v>255</v>
      </c>
      <c r="D55" s="44" t="s">
        <v>256</v>
      </c>
      <c r="E55" s="19" t="s">
        <v>257</v>
      </c>
      <c r="F55" s="20" t="s">
        <v>4</v>
      </c>
      <c r="G55" s="14">
        <f t="shared" si="0"/>
        <v>15</v>
      </c>
      <c r="H55" s="9" t="s">
        <v>11</v>
      </c>
      <c r="I55" s="10"/>
      <c r="J55" s="31">
        <v>41915</v>
      </c>
      <c r="K55" s="120" t="str">
        <f t="shared" si="1"/>
        <v>2014</v>
      </c>
      <c r="L55" s="13">
        <f t="shared" si="8"/>
        <v>10</v>
      </c>
      <c r="M55" s="117" t="str">
        <f t="shared" si="9"/>
        <v>Octubre 2014</v>
      </c>
      <c r="N55" s="76"/>
      <c r="O55" s="27">
        <f t="shared" si="10"/>
        <v>41936</v>
      </c>
      <c r="P55" s="10">
        <v>41919</v>
      </c>
      <c r="Q55" s="24">
        <f t="shared" si="5"/>
        <v>2</v>
      </c>
      <c r="R55" s="33" t="str">
        <f t="shared" si="6"/>
        <v>A TIEMPO</v>
      </c>
      <c r="S55" s="55" t="str">
        <f t="shared" si="7"/>
        <v>ANTES DE 10 DIAS</v>
      </c>
      <c r="T55" s="3"/>
    </row>
    <row r="56" spans="1:20" ht="30" x14ac:dyDescent="0.25">
      <c r="A56" s="8">
        <v>48</v>
      </c>
      <c r="B56" s="45" t="s">
        <v>259</v>
      </c>
      <c r="C56" s="11" t="s">
        <v>260</v>
      </c>
      <c r="D56" s="44" t="s">
        <v>261</v>
      </c>
      <c r="E56" s="19" t="s">
        <v>262</v>
      </c>
      <c r="F56" s="20" t="s">
        <v>6</v>
      </c>
      <c r="G56" s="14">
        <f t="shared" si="0"/>
        <v>2</v>
      </c>
      <c r="H56" s="9" t="s">
        <v>11</v>
      </c>
      <c r="I56" s="10"/>
      <c r="J56" s="31">
        <v>41925</v>
      </c>
      <c r="K56" s="120" t="str">
        <f t="shared" si="1"/>
        <v>2014</v>
      </c>
      <c r="L56" s="13">
        <f t="shared" si="8"/>
        <v>10</v>
      </c>
      <c r="M56" s="117" t="str">
        <f t="shared" si="9"/>
        <v>Octubre 2014</v>
      </c>
      <c r="N56" s="76"/>
      <c r="O56" s="27">
        <f t="shared" si="10"/>
        <v>41927</v>
      </c>
      <c r="P56" s="10"/>
      <c r="Q56" s="24">
        <f t="shared" si="5"/>
        <v>0</v>
      </c>
      <c r="R56" s="33" t="str">
        <f t="shared" si="6"/>
        <v>A TIEMPO</v>
      </c>
      <c r="S56" s="55" t="str">
        <f t="shared" si="7"/>
        <v>ANTES DE 10 DIAS</v>
      </c>
      <c r="T56" s="3"/>
    </row>
    <row r="57" spans="1:20" x14ac:dyDescent="0.25">
      <c r="A57" s="8">
        <v>49</v>
      </c>
      <c r="B57" s="45" t="s">
        <v>264</v>
      </c>
      <c r="C57" s="11" t="s">
        <v>265</v>
      </c>
      <c r="D57" s="44" t="s">
        <v>266</v>
      </c>
      <c r="E57" s="19" t="s">
        <v>267</v>
      </c>
      <c r="F57" s="20" t="s">
        <v>6</v>
      </c>
      <c r="G57" s="14">
        <f t="shared" si="0"/>
        <v>2</v>
      </c>
      <c r="H57" s="9" t="s">
        <v>11</v>
      </c>
      <c r="I57" s="10"/>
      <c r="J57" s="31">
        <v>41925</v>
      </c>
      <c r="K57" s="120" t="str">
        <f t="shared" si="1"/>
        <v>2014</v>
      </c>
      <c r="L57" s="13">
        <f t="shared" si="8"/>
        <v>10</v>
      </c>
      <c r="M57" s="117" t="str">
        <f t="shared" si="9"/>
        <v>Octubre 2014</v>
      </c>
      <c r="N57" s="76"/>
      <c r="O57" s="27">
        <f t="shared" si="10"/>
        <v>41927</v>
      </c>
      <c r="P57" s="10">
        <v>41925</v>
      </c>
      <c r="Q57" s="24">
        <f t="shared" si="5"/>
        <v>0</v>
      </c>
      <c r="R57" s="33" t="str">
        <f t="shared" si="6"/>
        <v>A TIEMPO</v>
      </c>
      <c r="S57" s="55" t="str">
        <f t="shared" si="7"/>
        <v>ANTES DE 10 DIAS</v>
      </c>
      <c r="T57" s="3"/>
    </row>
    <row r="58" spans="1:20" x14ac:dyDescent="0.25">
      <c r="A58" s="8">
        <v>50</v>
      </c>
      <c r="B58" s="45" t="s">
        <v>268</v>
      </c>
      <c r="C58" s="11" t="s">
        <v>269</v>
      </c>
      <c r="D58" s="44" t="s">
        <v>270</v>
      </c>
      <c r="E58" s="11" t="s">
        <v>263</v>
      </c>
      <c r="F58" s="20" t="s">
        <v>6</v>
      </c>
      <c r="G58" s="14">
        <f t="shared" si="0"/>
        <v>2</v>
      </c>
      <c r="H58" s="9" t="s">
        <v>11</v>
      </c>
      <c r="I58" s="10"/>
      <c r="J58" s="31">
        <v>41927</v>
      </c>
      <c r="K58" s="120" t="str">
        <f t="shared" si="1"/>
        <v>2014</v>
      </c>
      <c r="L58" s="13">
        <f t="shared" si="8"/>
        <v>10</v>
      </c>
      <c r="M58" s="117" t="str">
        <f t="shared" si="9"/>
        <v>Octubre 2014</v>
      </c>
      <c r="N58" s="76"/>
      <c r="O58" s="27">
        <f t="shared" si="10"/>
        <v>41929</v>
      </c>
      <c r="P58" s="10">
        <v>41927</v>
      </c>
      <c r="Q58" s="24">
        <f t="shared" si="5"/>
        <v>0</v>
      </c>
      <c r="R58" s="33" t="str">
        <f t="shared" si="6"/>
        <v>A TIEMPO</v>
      </c>
      <c r="S58" s="55" t="str">
        <f t="shared" si="7"/>
        <v>ANTES DE 10 DIAS</v>
      </c>
      <c r="T58" s="3"/>
    </row>
    <row r="59" spans="1:20" x14ac:dyDescent="0.25">
      <c r="A59" s="8">
        <v>51</v>
      </c>
      <c r="B59" s="45" t="s">
        <v>271</v>
      </c>
      <c r="C59" s="11" t="s">
        <v>272</v>
      </c>
      <c r="D59" s="44" t="s">
        <v>273</v>
      </c>
      <c r="E59" s="11" t="s">
        <v>274</v>
      </c>
      <c r="F59" s="20" t="s">
        <v>5</v>
      </c>
      <c r="G59" s="14">
        <f t="shared" si="0"/>
        <v>5</v>
      </c>
      <c r="H59" s="9" t="s">
        <v>11</v>
      </c>
      <c r="I59" s="10"/>
      <c r="J59" s="31">
        <v>41926</v>
      </c>
      <c r="K59" s="120" t="str">
        <f t="shared" si="1"/>
        <v>2014</v>
      </c>
      <c r="L59" s="13">
        <f t="shared" si="8"/>
        <v>10</v>
      </c>
      <c r="M59" s="117" t="str">
        <f t="shared" si="9"/>
        <v>Octubre 2014</v>
      </c>
      <c r="N59" s="76"/>
      <c r="O59" s="27">
        <f t="shared" si="10"/>
        <v>41933</v>
      </c>
      <c r="P59" s="10">
        <v>41927</v>
      </c>
      <c r="Q59" s="24">
        <f t="shared" si="5"/>
        <v>1</v>
      </c>
      <c r="R59" s="33" t="str">
        <f t="shared" si="6"/>
        <v>A TIEMPO</v>
      </c>
      <c r="S59" s="55" t="str">
        <f t="shared" si="7"/>
        <v>ANTES DE 10 DIAS</v>
      </c>
      <c r="T59" s="3"/>
    </row>
    <row r="60" spans="1:20" x14ac:dyDescent="0.25">
      <c r="A60" s="8">
        <v>52</v>
      </c>
      <c r="B60" s="45" t="s">
        <v>275</v>
      </c>
      <c r="C60" s="15" t="s">
        <v>277</v>
      </c>
      <c r="D60" s="111" t="s">
        <v>276</v>
      </c>
      <c r="E60" s="11" t="s">
        <v>278</v>
      </c>
      <c r="F60" s="20" t="s">
        <v>25</v>
      </c>
      <c r="G60" s="14">
        <f t="shared" si="0"/>
        <v>3</v>
      </c>
      <c r="H60" s="9" t="s">
        <v>11</v>
      </c>
      <c r="I60" s="10"/>
      <c r="J60" s="31">
        <v>41927</v>
      </c>
      <c r="K60" s="120" t="str">
        <f t="shared" si="1"/>
        <v>2014</v>
      </c>
      <c r="L60" s="13">
        <f t="shared" si="8"/>
        <v>10</v>
      </c>
      <c r="M60" s="117" t="str">
        <f t="shared" si="9"/>
        <v>Octubre 2014</v>
      </c>
      <c r="N60" s="76"/>
      <c r="O60" s="27">
        <f t="shared" si="10"/>
        <v>41932</v>
      </c>
      <c r="P60" s="10">
        <v>41928</v>
      </c>
      <c r="Q60" s="24">
        <f t="shared" si="5"/>
        <v>1</v>
      </c>
      <c r="R60" s="33" t="str">
        <f t="shared" si="6"/>
        <v>A TIEMPO</v>
      </c>
      <c r="S60" s="55" t="str">
        <f t="shared" si="7"/>
        <v>ANTES DE 10 DIAS</v>
      </c>
      <c r="T60" s="3"/>
    </row>
    <row r="61" spans="1:20" x14ac:dyDescent="0.25">
      <c r="A61" s="8">
        <v>53</v>
      </c>
      <c r="B61" s="45" t="s">
        <v>234</v>
      </c>
      <c r="C61" s="11" t="s">
        <v>231</v>
      </c>
      <c r="D61" s="44" t="s">
        <v>232</v>
      </c>
      <c r="E61" s="11" t="s">
        <v>279</v>
      </c>
      <c r="F61" s="20" t="s">
        <v>25</v>
      </c>
      <c r="G61" s="14">
        <f t="shared" si="0"/>
        <v>3</v>
      </c>
      <c r="H61" s="9" t="s">
        <v>11</v>
      </c>
      <c r="I61" s="10"/>
      <c r="J61" s="31">
        <v>41925</v>
      </c>
      <c r="K61" s="120" t="str">
        <f t="shared" si="1"/>
        <v>2014</v>
      </c>
      <c r="L61" s="13">
        <f t="shared" si="8"/>
        <v>10</v>
      </c>
      <c r="M61" s="117" t="str">
        <f t="shared" si="9"/>
        <v>Octubre 2014</v>
      </c>
      <c r="N61" s="76"/>
      <c r="O61" s="27">
        <f t="shared" si="10"/>
        <v>41928</v>
      </c>
      <c r="P61" s="10">
        <v>41928</v>
      </c>
      <c r="Q61" s="24">
        <f t="shared" si="5"/>
        <v>3</v>
      </c>
      <c r="R61" s="33" t="str">
        <f t="shared" si="6"/>
        <v>A TIEMPO</v>
      </c>
      <c r="S61" s="55" t="str">
        <f t="shared" si="7"/>
        <v>ANTES DE 10 DIAS</v>
      </c>
      <c r="T61" s="3"/>
    </row>
    <row r="62" spans="1:20" x14ac:dyDescent="0.25">
      <c r="A62" s="8">
        <v>54</v>
      </c>
      <c r="B62" s="45" t="s">
        <v>280</v>
      </c>
      <c r="C62" s="11" t="s">
        <v>281</v>
      </c>
      <c r="D62" s="44" t="s">
        <v>282</v>
      </c>
      <c r="E62" s="11" t="s">
        <v>283</v>
      </c>
      <c r="F62" s="20" t="s">
        <v>4</v>
      </c>
      <c r="G62" s="14">
        <f t="shared" si="0"/>
        <v>15</v>
      </c>
      <c r="H62" s="9" t="s">
        <v>11</v>
      </c>
      <c r="I62" s="10"/>
      <c r="J62" s="31">
        <v>41927</v>
      </c>
      <c r="K62" s="120" t="str">
        <f t="shared" si="1"/>
        <v>2014</v>
      </c>
      <c r="L62" s="13">
        <f t="shared" si="8"/>
        <v>10</v>
      </c>
      <c r="M62" s="117" t="str">
        <f t="shared" si="9"/>
        <v>Octubre 2014</v>
      </c>
      <c r="N62" s="76"/>
      <c r="O62" s="27">
        <f t="shared" si="10"/>
        <v>41948</v>
      </c>
      <c r="P62" s="10">
        <v>41927</v>
      </c>
      <c r="Q62" s="24">
        <f t="shared" si="5"/>
        <v>0</v>
      </c>
      <c r="R62" s="33" t="str">
        <f t="shared" si="6"/>
        <v>A TIEMPO</v>
      </c>
      <c r="S62" s="55" t="str">
        <f t="shared" si="7"/>
        <v>ANTES DE 10 DIAS</v>
      </c>
      <c r="T62" s="3"/>
    </row>
    <row r="63" spans="1:20" x14ac:dyDescent="0.25">
      <c r="A63" s="8">
        <v>55</v>
      </c>
      <c r="B63" s="45" t="s">
        <v>284</v>
      </c>
      <c r="C63" s="11" t="s">
        <v>285</v>
      </c>
      <c r="D63" s="44" t="s">
        <v>286</v>
      </c>
      <c r="E63" s="11" t="s">
        <v>287</v>
      </c>
      <c r="F63" s="20" t="s">
        <v>6</v>
      </c>
      <c r="G63" s="14">
        <f t="shared" si="0"/>
        <v>2</v>
      </c>
      <c r="H63" s="9" t="s">
        <v>11</v>
      </c>
      <c r="I63" s="10"/>
      <c r="J63" s="31">
        <v>41927</v>
      </c>
      <c r="K63" s="120" t="str">
        <f t="shared" si="1"/>
        <v>2014</v>
      </c>
      <c r="L63" s="13">
        <f t="shared" si="8"/>
        <v>10</v>
      </c>
      <c r="M63" s="117" t="str">
        <f t="shared" si="9"/>
        <v>Octubre 2014</v>
      </c>
      <c r="N63" s="76"/>
      <c r="O63" s="27">
        <f t="shared" si="10"/>
        <v>41929</v>
      </c>
      <c r="P63" s="10">
        <v>41927</v>
      </c>
      <c r="Q63" s="24">
        <f t="shared" si="5"/>
        <v>0</v>
      </c>
      <c r="R63" s="33" t="str">
        <f t="shared" si="6"/>
        <v>A TIEMPO</v>
      </c>
      <c r="S63" s="55" t="str">
        <f t="shared" si="7"/>
        <v>ANTES DE 10 DIAS</v>
      </c>
      <c r="T63" s="3"/>
    </row>
    <row r="64" spans="1:20" ht="30" x14ac:dyDescent="0.25">
      <c r="A64" s="8">
        <v>56</v>
      </c>
      <c r="B64" s="45" t="s">
        <v>288</v>
      </c>
      <c r="C64" s="11" t="s">
        <v>289</v>
      </c>
      <c r="D64" s="44" t="s">
        <v>290</v>
      </c>
      <c r="E64" s="19" t="s">
        <v>291</v>
      </c>
      <c r="F64" s="20" t="s">
        <v>5</v>
      </c>
      <c r="G64" s="14">
        <f t="shared" si="0"/>
        <v>5</v>
      </c>
      <c r="H64" s="9" t="s">
        <v>11</v>
      </c>
      <c r="I64" s="15"/>
      <c r="J64" s="10">
        <v>41932</v>
      </c>
      <c r="K64" s="120" t="str">
        <f t="shared" si="1"/>
        <v>2014</v>
      </c>
      <c r="L64" s="13">
        <f t="shared" si="8"/>
        <v>10</v>
      </c>
      <c r="M64" s="117" t="str">
        <f t="shared" ref="M64" si="11">+IFERROR((VLOOKUP(L64,Meses,2,FALSE))&amp;" "&amp;TEXT(J64,"YYYY"),"")</f>
        <v>Octubre 2014</v>
      </c>
      <c r="N64" s="76"/>
      <c r="O64" s="27">
        <f t="shared" si="10"/>
        <v>41939</v>
      </c>
      <c r="P64" s="10">
        <v>41935</v>
      </c>
      <c r="Q64" s="24">
        <f t="shared" ref="Q64" si="12">IF(OR(J64="",P64=""),0,NETWORKDAYS(J64+0,P64,P64:P64))</f>
        <v>3</v>
      </c>
      <c r="R64" s="33" t="str">
        <f t="shared" ref="R64" si="13">+IFERROR(IF(Q64&gt;G64,"FUERA DE TIEMPO","A TIEMPO"),"")</f>
        <v>A TIEMPO</v>
      </c>
      <c r="S64" s="55" t="str">
        <f t="shared" ref="S64" si="14">IF(OR(H64="Rechazada",H64="Referida"),"",IF(Q64&lt;10,"ANTES DE 10 DIAS","DE 10 A 15 DIAS"))</f>
        <v>ANTES DE 10 DIAS</v>
      </c>
      <c r="T64" s="3"/>
    </row>
    <row r="65" spans="1:20" x14ac:dyDescent="0.25">
      <c r="A65" s="8">
        <v>57</v>
      </c>
      <c r="B65" s="45" t="s">
        <v>234</v>
      </c>
      <c r="C65" s="11" t="s">
        <v>231</v>
      </c>
      <c r="D65" s="44" t="s">
        <v>232</v>
      </c>
      <c r="E65" s="11" t="s">
        <v>279</v>
      </c>
      <c r="F65" s="20" t="s">
        <v>25</v>
      </c>
      <c r="G65" s="14">
        <f t="shared" si="0"/>
        <v>3</v>
      </c>
      <c r="H65" s="9" t="s">
        <v>11</v>
      </c>
      <c r="I65" s="10"/>
      <c r="J65" s="31">
        <v>41932</v>
      </c>
      <c r="K65" s="120" t="str">
        <f t="shared" si="1"/>
        <v>2014</v>
      </c>
      <c r="L65" s="13">
        <f t="shared" si="8"/>
        <v>10</v>
      </c>
      <c r="M65" s="117" t="str">
        <f t="shared" si="9"/>
        <v>Octubre 2014</v>
      </c>
      <c r="N65" s="76"/>
      <c r="O65" s="27">
        <f t="shared" si="10"/>
        <v>41935</v>
      </c>
      <c r="P65" s="10">
        <v>41935</v>
      </c>
      <c r="Q65" s="24">
        <f t="shared" si="5"/>
        <v>3</v>
      </c>
      <c r="R65" s="33" t="str">
        <f t="shared" si="6"/>
        <v>A TIEMPO</v>
      </c>
      <c r="S65" s="55" t="str">
        <f t="shared" si="7"/>
        <v>ANTES DE 10 DIAS</v>
      </c>
      <c r="T65" s="3"/>
    </row>
    <row r="66" spans="1:20" x14ac:dyDescent="0.25">
      <c r="A66" s="8">
        <v>58</v>
      </c>
      <c r="B66" s="45" t="s">
        <v>292</v>
      </c>
      <c r="C66" s="11" t="s">
        <v>293</v>
      </c>
      <c r="D66" s="44" t="s">
        <v>294</v>
      </c>
      <c r="E66" s="11" t="s">
        <v>295</v>
      </c>
      <c r="F66" s="20" t="s">
        <v>6</v>
      </c>
      <c r="G66" s="14">
        <f t="shared" si="0"/>
        <v>2</v>
      </c>
      <c r="H66" s="9" t="s">
        <v>11</v>
      </c>
      <c r="I66" s="10"/>
      <c r="J66" s="31">
        <v>41933</v>
      </c>
      <c r="K66" s="120" t="str">
        <f t="shared" si="1"/>
        <v>2014</v>
      </c>
      <c r="L66" s="13">
        <f t="shared" si="8"/>
        <v>10</v>
      </c>
      <c r="M66" s="117" t="str">
        <f t="shared" si="9"/>
        <v>Octubre 2014</v>
      </c>
      <c r="N66" s="76"/>
      <c r="O66" s="27">
        <f t="shared" si="10"/>
        <v>41935</v>
      </c>
      <c r="P66" s="10">
        <v>41933</v>
      </c>
      <c r="Q66" s="24">
        <f t="shared" si="5"/>
        <v>0</v>
      </c>
      <c r="R66" s="33" t="str">
        <f t="shared" si="6"/>
        <v>A TIEMPO</v>
      </c>
      <c r="S66" s="55" t="str">
        <f t="shared" si="7"/>
        <v>ANTES DE 10 DIAS</v>
      </c>
      <c r="T66" s="3"/>
    </row>
    <row r="67" spans="1:20" x14ac:dyDescent="0.25">
      <c r="A67" s="8">
        <v>59</v>
      </c>
      <c r="B67" s="45" t="s">
        <v>296</v>
      </c>
      <c r="C67" s="11" t="s">
        <v>297</v>
      </c>
      <c r="D67" s="44" t="s">
        <v>298</v>
      </c>
      <c r="E67" s="11" t="s">
        <v>295</v>
      </c>
      <c r="F67" s="20" t="s">
        <v>6</v>
      </c>
      <c r="G67" s="14">
        <f t="shared" si="0"/>
        <v>2</v>
      </c>
      <c r="H67" s="9" t="s">
        <v>11</v>
      </c>
      <c r="I67" s="10"/>
      <c r="J67" s="31">
        <v>41936</v>
      </c>
      <c r="K67" s="120" t="str">
        <f t="shared" si="1"/>
        <v>2014</v>
      </c>
      <c r="L67" s="13">
        <f t="shared" si="8"/>
        <v>10</v>
      </c>
      <c r="M67" s="117" t="str">
        <f t="shared" si="9"/>
        <v>Octubre 2014</v>
      </c>
      <c r="N67" s="76"/>
      <c r="O67" s="27">
        <f t="shared" si="10"/>
        <v>41940</v>
      </c>
      <c r="P67" s="10">
        <v>41939</v>
      </c>
      <c r="Q67" s="24">
        <f t="shared" si="5"/>
        <v>1</v>
      </c>
      <c r="R67" s="33" t="str">
        <f t="shared" si="6"/>
        <v>A TIEMPO</v>
      </c>
      <c r="S67" s="55" t="str">
        <f t="shared" si="7"/>
        <v>ANTES DE 10 DIAS</v>
      </c>
      <c r="T67" s="3"/>
    </row>
    <row r="68" spans="1:20" x14ac:dyDescent="0.25">
      <c r="A68" s="8">
        <v>60</v>
      </c>
      <c r="B68" s="45" t="s">
        <v>299</v>
      </c>
      <c r="C68" s="11" t="s">
        <v>300</v>
      </c>
      <c r="D68" s="44" t="s">
        <v>301</v>
      </c>
      <c r="E68" s="11" t="s">
        <v>302</v>
      </c>
      <c r="F68" s="20" t="s">
        <v>10</v>
      </c>
      <c r="G68" s="14">
        <f t="shared" si="0"/>
        <v>5</v>
      </c>
      <c r="H68" s="9" t="s">
        <v>10</v>
      </c>
      <c r="I68" s="10"/>
      <c r="J68" s="31">
        <v>41939</v>
      </c>
      <c r="K68" s="120" t="str">
        <f t="shared" si="1"/>
        <v>2014</v>
      </c>
      <c r="L68" s="13">
        <f t="shared" si="8"/>
        <v>10</v>
      </c>
      <c r="M68" s="117" t="str">
        <f t="shared" si="9"/>
        <v>Octubre 2014</v>
      </c>
      <c r="N68" s="76"/>
      <c r="O68" s="27">
        <f t="shared" si="10"/>
        <v>41946</v>
      </c>
      <c r="P68" s="10">
        <v>41943</v>
      </c>
      <c r="Q68" s="24">
        <f t="shared" si="5"/>
        <v>4</v>
      </c>
      <c r="R68" s="33" t="str">
        <f t="shared" si="6"/>
        <v>A TIEMPO</v>
      </c>
      <c r="S68" s="55" t="str">
        <f t="shared" si="7"/>
        <v/>
      </c>
      <c r="T68" s="3"/>
    </row>
    <row r="69" spans="1:20" x14ac:dyDescent="0.25">
      <c r="A69" s="8">
        <v>61</v>
      </c>
      <c r="B69" s="45" t="s">
        <v>303</v>
      </c>
      <c r="C69" s="11" t="s">
        <v>304</v>
      </c>
      <c r="D69" s="44" t="s">
        <v>305</v>
      </c>
      <c r="E69" s="11" t="s">
        <v>306</v>
      </c>
      <c r="F69" s="20" t="s">
        <v>6</v>
      </c>
      <c r="G69" s="14">
        <f t="shared" si="0"/>
        <v>2</v>
      </c>
      <c r="H69" s="9" t="s">
        <v>11</v>
      </c>
      <c r="I69" s="10"/>
      <c r="J69" s="31">
        <v>41947</v>
      </c>
      <c r="K69" s="120" t="str">
        <f t="shared" si="1"/>
        <v>2014</v>
      </c>
      <c r="L69" s="13">
        <f t="shared" si="8"/>
        <v>11</v>
      </c>
      <c r="M69" s="117" t="str">
        <f t="shared" si="9"/>
        <v>Noviembre 2014</v>
      </c>
      <c r="N69" s="76"/>
      <c r="O69" s="27">
        <f t="shared" si="10"/>
        <v>41949</v>
      </c>
      <c r="P69" s="10">
        <v>41947</v>
      </c>
      <c r="Q69" s="24">
        <f t="shared" si="5"/>
        <v>0</v>
      </c>
      <c r="R69" s="33" t="str">
        <f t="shared" si="6"/>
        <v>A TIEMPO</v>
      </c>
      <c r="S69" s="55" t="str">
        <f t="shared" si="7"/>
        <v>ANTES DE 10 DIAS</v>
      </c>
      <c r="T69" s="3"/>
    </row>
    <row r="70" spans="1:20" ht="30" x14ac:dyDescent="0.25">
      <c r="A70" s="8">
        <v>62</v>
      </c>
      <c r="B70" s="45" t="s">
        <v>308</v>
      </c>
      <c r="C70" s="11" t="s">
        <v>309</v>
      </c>
      <c r="D70" s="44" t="s">
        <v>310</v>
      </c>
      <c r="E70" s="19" t="s">
        <v>311</v>
      </c>
      <c r="F70" s="20" t="s">
        <v>25</v>
      </c>
      <c r="G70" s="14">
        <f t="shared" si="0"/>
        <v>3</v>
      </c>
      <c r="H70" s="9" t="s">
        <v>11</v>
      </c>
      <c r="I70" s="10"/>
      <c r="J70" s="31">
        <v>41954</v>
      </c>
      <c r="K70" s="120" t="str">
        <f t="shared" si="1"/>
        <v>2014</v>
      </c>
      <c r="L70" s="13">
        <f t="shared" si="8"/>
        <v>11</v>
      </c>
      <c r="M70" s="117" t="str">
        <f t="shared" si="9"/>
        <v>Noviembre 2014</v>
      </c>
      <c r="N70" s="76"/>
      <c r="O70" s="27">
        <f t="shared" si="10"/>
        <v>41957</v>
      </c>
      <c r="P70" s="10">
        <v>41955</v>
      </c>
      <c r="Q70" s="24">
        <f t="shared" si="5"/>
        <v>1</v>
      </c>
      <c r="R70" s="33" t="str">
        <f t="shared" si="6"/>
        <v>A TIEMPO</v>
      </c>
      <c r="S70" s="55" t="str">
        <f t="shared" si="7"/>
        <v>ANTES DE 10 DIAS</v>
      </c>
      <c r="T70" s="3"/>
    </row>
    <row r="71" spans="1:20" ht="30" x14ac:dyDescent="0.25">
      <c r="A71" s="8">
        <v>63</v>
      </c>
      <c r="B71" s="45" t="s">
        <v>312</v>
      </c>
      <c r="C71" s="11" t="s">
        <v>313</v>
      </c>
      <c r="D71" s="44" t="s">
        <v>314</v>
      </c>
      <c r="E71" s="19" t="s">
        <v>315</v>
      </c>
      <c r="F71" s="20" t="s">
        <v>25</v>
      </c>
      <c r="G71" s="14">
        <f t="shared" si="0"/>
        <v>3</v>
      </c>
      <c r="H71" s="9" t="s">
        <v>11</v>
      </c>
      <c r="I71" s="10"/>
      <c r="J71" s="31">
        <v>41950</v>
      </c>
      <c r="K71" s="120" t="str">
        <f t="shared" si="1"/>
        <v>2014</v>
      </c>
      <c r="L71" s="13">
        <f t="shared" si="8"/>
        <v>11</v>
      </c>
      <c r="M71" s="117" t="str">
        <f t="shared" si="9"/>
        <v>Noviembre 2014</v>
      </c>
      <c r="N71" s="76"/>
      <c r="O71" s="27">
        <f t="shared" si="10"/>
        <v>41956</v>
      </c>
      <c r="P71" s="10">
        <v>41955</v>
      </c>
      <c r="Q71" s="24">
        <f t="shared" si="5"/>
        <v>3</v>
      </c>
      <c r="R71" s="33" t="str">
        <f t="shared" si="6"/>
        <v>A TIEMPO</v>
      </c>
      <c r="S71" s="55" t="str">
        <f t="shared" si="7"/>
        <v>ANTES DE 10 DIAS</v>
      </c>
      <c r="T71" s="3"/>
    </row>
    <row r="72" spans="1:20" x14ac:dyDescent="0.25">
      <c r="A72" s="8">
        <v>64</v>
      </c>
      <c r="B72" s="45" t="s">
        <v>316</v>
      </c>
      <c r="C72" s="11" t="s">
        <v>317</v>
      </c>
      <c r="D72" s="44" t="s">
        <v>318</v>
      </c>
      <c r="E72" s="11" t="s">
        <v>319</v>
      </c>
      <c r="F72" s="20" t="s">
        <v>6</v>
      </c>
      <c r="G72" s="14">
        <f t="shared" si="0"/>
        <v>2</v>
      </c>
      <c r="H72" s="9" t="s">
        <v>11</v>
      </c>
      <c r="I72" s="10"/>
      <c r="J72" s="31">
        <v>41956</v>
      </c>
      <c r="K72" s="120" t="str">
        <f t="shared" si="1"/>
        <v>2014</v>
      </c>
      <c r="L72" s="13">
        <f t="shared" si="8"/>
        <v>11</v>
      </c>
      <c r="M72" s="117" t="str">
        <f t="shared" si="9"/>
        <v>Noviembre 2014</v>
      </c>
      <c r="N72" s="76"/>
      <c r="O72" s="27">
        <f t="shared" si="10"/>
        <v>41960</v>
      </c>
      <c r="P72" s="10">
        <v>41957</v>
      </c>
      <c r="Q72" s="24">
        <f t="shared" si="5"/>
        <v>1</v>
      </c>
      <c r="R72" s="33" t="str">
        <f t="shared" si="6"/>
        <v>A TIEMPO</v>
      </c>
      <c r="S72" s="55" t="str">
        <f t="shared" si="7"/>
        <v>ANTES DE 10 DIAS</v>
      </c>
      <c r="T72" s="3"/>
    </row>
    <row r="73" spans="1:20" ht="30" x14ac:dyDescent="0.25">
      <c r="A73" s="8">
        <v>65</v>
      </c>
      <c r="B73" s="45" t="s">
        <v>320</v>
      </c>
      <c r="C73" s="11" t="s">
        <v>321</v>
      </c>
      <c r="D73" s="44" t="s">
        <v>322</v>
      </c>
      <c r="E73" s="19" t="s">
        <v>323</v>
      </c>
      <c r="F73" s="20" t="s">
        <v>10</v>
      </c>
      <c r="G73" s="14">
        <f t="shared" ref="G73:G97" si="15">IFERROR(+VLOOKUP(F73,Tiempo2,2,FALSE),"")</f>
        <v>5</v>
      </c>
      <c r="H73" s="9" t="s">
        <v>10</v>
      </c>
      <c r="I73" s="10"/>
      <c r="J73" s="31">
        <v>41957</v>
      </c>
      <c r="K73" s="120" t="str">
        <f t="shared" ref="K73:K77" si="16">IF(J73=0,"",TEXT(J73,"yyyy"))</f>
        <v>2014</v>
      </c>
      <c r="L73" s="13">
        <f t="shared" si="8"/>
        <v>11</v>
      </c>
      <c r="M73" s="117" t="str">
        <f t="shared" ref="M73:M104" si="17">+IFERROR((VLOOKUP(L73,Meses,2,FALSE))&amp;" "&amp;TEXT(J73,"YYYY"),"")</f>
        <v>Noviembre 2014</v>
      </c>
      <c r="N73" s="76"/>
      <c r="O73" s="27">
        <f t="shared" ref="O73:O104" si="18">IF(OR(G73="",J73=""),"",WORKDAY(J73,G73,$N$9:$N$303))</f>
        <v>41964</v>
      </c>
      <c r="P73" s="10">
        <v>41962</v>
      </c>
      <c r="Q73" s="24">
        <f t="shared" si="5"/>
        <v>3</v>
      </c>
      <c r="R73" s="33" t="str">
        <f t="shared" si="6"/>
        <v>A TIEMPO</v>
      </c>
      <c r="S73" s="55" t="s">
        <v>161</v>
      </c>
      <c r="T73" s="3"/>
    </row>
    <row r="74" spans="1:20" ht="30" x14ac:dyDescent="0.25">
      <c r="A74" s="8">
        <v>66</v>
      </c>
      <c r="B74" s="45" t="s">
        <v>308</v>
      </c>
      <c r="C74" s="11" t="s">
        <v>324</v>
      </c>
      <c r="D74" s="44" t="s">
        <v>310</v>
      </c>
      <c r="E74" s="19" t="s">
        <v>325</v>
      </c>
      <c r="F74" s="20" t="s">
        <v>4</v>
      </c>
      <c r="G74" s="14">
        <f t="shared" si="15"/>
        <v>15</v>
      </c>
      <c r="H74" s="9" t="s">
        <v>11</v>
      </c>
      <c r="I74" s="10"/>
      <c r="J74" s="31">
        <v>41963</v>
      </c>
      <c r="K74" s="120" t="str">
        <f t="shared" si="16"/>
        <v>2014</v>
      </c>
      <c r="L74" s="13">
        <f t="shared" si="8"/>
        <v>11</v>
      </c>
      <c r="M74" s="117" t="str">
        <f t="shared" si="17"/>
        <v>Noviembre 2014</v>
      </c>
      <c r="N74" s="76"/>
      <c r="O74" s="27">
        <f t="shared" si="18"/>
        <v>41984</v>
      </c>
      <c r="P74" s="10">
        <v>41963</v>
      </c>
      <c r="Q74" s="24">
        <f t="shared" ref="Q74:Q137" si="19">IF(OR(J74="",P74=""),0,NETWORKDAYS(J74+0,P74,P74:P74))</f>
        <v>0</v>
      </c>
      <c r="R74" s="33" t="str">
        <f t="shared" ref="R74:R137" si="20">+IFERROR(IF(Q74&gt;G74,"FUERA DE TIEMPO","A TIEMPO"),"")</f>
        <v>A TIEMPO</v>
      </c>
      <c r="S74" s="55" t="str">
        <f t="shared" ref="S74:S137" si="21">IF(OR(H74="Rechazada",H74="Referida"),"",IF(Q74&lt;10,"ANTES DE 10 DIAS","DE 10 A 15 DIAS"))</f>
        <v>ANTES DE 10 DIAS</v>
      </c>
      <c r="T74" s="3"/>
    </row>
    <row r="75" spans="1:20" ht="30" x14ac:dyDescent="0.25">
      <c r="A75" s="8">
        <v>67</v>
      </c>
      <c r="B75" s="45" t="s">
        <v>308</v>
      </c>
      <c r="C75" s="11" t="s">
        <v>324</v>
      </c>
      <c r="D75" s="44" t="s">
        <v>310</v>
      </c>
      <c r="E75" s="19" t="s">
        <v>326</v>
      </c>
      <c r="F75" s="20" t="s">
        <v>25</v>
      </c>
      <c r="G75" s="14">
        <f t="shared" si="15"/>
        <v>3</v>
      </c>
      <c r="H75" s="9" t="s">
        <v>11</v>
      </c>
      <c r="I75" s="10"/>
      <c r="J75" s="31">
        <v>41970</v>
      </c>
      <c r="K75" s="120" t="str">
        <f t="shared" si="16"/>
        <v>2014</v>
      </c>
      <c r="L75" s="13">
        <f t="shared" si="8"/>
        <v>11</v>
      </c>
      <c r="M75" s="117" t="str">
        <f t="shared" si="17"/>
        <v>Noviembre 2014</v>
      </c>
      <c r="N75" s="76"/>
      <c r="O75" s="27">
        <f t="shared" si="18"/>
        <v>41975</v>
      </c>
      <c r="P75" s="10">
        <v>41975</v>
      </c>
      <c r="Q75" s="24">
        <f t="shared" si="19"/>
        <v>3</v>
      </c>
      <c r="R75" s="33" t="str">
        <f t="shared" si="20"/>
        <v>A TIEMPO</v>
      </c>
      <c r="S75" s="55" t="str">
        <f t="shared" si="21"/>
        <v>ANTES DE 10 DIAS</v>
      </c>
      <c r="T75" s="3"/>
    </row>
    <row r="76" spans="1:20" x14ac:dyDescent="0.25">
      <c r="A76" s="8">
        <v>68</v>
      </c>
      <c r="B76" s="45" t="s">
        <v>342</v>
      </c>
      <c r="C76" s="11" t="s">
        <v>343</v>
      </c>
      <c r="D76" s="44" t="s">
        <v>344</v>
      </c>
      <c r="E76" s="11" t="s">
        <v>345</v>
      </c>
      <c r="F76" s="20" t="s">
        <v>4</v>
      </c>
      <c r="G76" s="14" t="str">
        <f>IFERROR(+VLOOKUP(#REF!,Tiempo2,2,FALSE),"")</f>
        <v/>
      </c>
      <c r="H76" s="9" t="s">
        <v>11</v>
      </c>
      <c r="I76" s="10"/>
      <c r="J76" s="31">
        <v>42006</v>
      </c>
      <c r="K76" s="120" t="str">
        <f t="shared" si="16"/>
        <v>2015</v>
      </c>
      <c r="L76" s="13">
        <f t="shared" ref="L76:L139" si="22">+IF(J76&gt;0,MONTH(J76),"")</f>
        <v>1</v>
      </c>
      <c r="M76" s="117" t="str">
        <f t="shared" si="17"/>
        <v>Enero  2015</v>
      </c>
      <c r="N76" s="76"/>
      <c r="O76" s="27" t="str">
        <f t="shared" si="18"/>
        <v/>
      </c>
      <c r="P76" s="10">
        <v>42013</v>
      </c>
      <c r="Q76" s="24">
        <f t="shared" si="19"/>
        <v>5</v>
      </c>
      <c r="R76" s="33" t="str">
        <f t="shared" si="20"/>
        <v>A TIEMPO</v>
      </c>
      <c r="S76" s="55" t="str">
        <f t="shared" si="21"/>
        <v>ANTES DE 10 DIAS</v>
      </c>
      <c r="T76" s="3"/>
    </row>
    <row r="77" spans="1:20" ht="45" x14ac:dyDescent="0.25">
      <c r="A77" s="8">
        <v>69</v>
      </c>
      <c r="B77" s="45" t="s">
        <v>329</v>
      </c>
      <c r="C77" s="11" t="s">
        <v>330</v>
      </c>
      <c r="D77" s="44" t="s">
        <v>331</v>
      </c>
      <c r="E77" s="19" t="s">
        <v>332</v>
      </c>
      <c r="F77" s="20" t="s">
        <v>5</v>
      </c>
      <c r="G77" s="14">
        <f t="shared" si="15"/>
        <v>5</v>
      </c>
      <c r="H77" s="9" t="s">
        <v>11</v>
      </c>
      <c r="I77" s="10"/>
      <c r="J77" s="31">
        <v>42018</v>
      </c>
      <c r="K77" s="120" t="str">
        <f t="shared" si="16"/>
        <v>2015</v>
      </c>
      <c r="L77" s="13">
        <f t="shared" si="22"/>
        <v>1</v>
      </c>
      <c r="M77" s="117" t="str">
        <f t="shared" si="17"/>
        <v>Enero  2015</v>
      </c>
      <c r="N77" s="76"/>
      <c r="O77" s="27">
        <f t="shared" si="18"/>
        <v>42026</v>
      </c>
      <c r="P77" s="10">
        <v>42024</v>
      </c>
      <c r="Q77" s="24">
        <f t="shared" si="19"/>
        <v>4</v>
      </c>
      <c r="R77" s="33" t="str">
        <f t="shared" si="20"/>
        <v>A TIEMPO</v>
      </c>
      <c r="S77" s="55" t="str">
        <f t="shared" si="21"/>
        <v>ANTES DE 10 DIAS</v>
      </c>
      <c r="T77" s="3"/>
    </row>
    <row r="78" spans="1:20" x14ac:dyDescent="0.25">
      <c r="A78" s="8">
        <v>70</v>
      </c>
      <c r="B78" s="15"/>
      <c r="C78" s="15"/>
      <c r="D78" s="122"/>
      <c r="E78" s="15"/>
      <c r="F78" s="123"/>
      <c r="G78" s="14"/>
      <c r="H78" s="9"/>
      <c r="I78" s="10"/>
      <c r="J78" s="31"/>
      <c r="K78" s="120" t="str">
        <f>IF(J78=0,"",TEXT(J78,"yyyy"))</f>
        <v/>
      </c>
      <c r="L78" s="13" t="str">
        <f t="shared" si="22"/>
        <v/>
      </c>
      <c r="M78" s="117" t="str">
        <f t="shared" si="17"/>
        <v/>
      </c>
      <c r="N78" s="76"/>
      <c r="O78" s="27" t="str">
        <f t="shared" si="18"/>
        <v/>
      </c>
      <c r="P78" s="10"/>
      <c r="Q78" s="24">
        <f t="shared" si="19"/>
        <v>0</v>
      </c>
      <c r="R78" s="33" t="str">
        <f t="shared" si="20"/>
        <v>A TIEMPO</v>
      </c>
      <c r="S78" s="55" t="str">
        <f t="shared" si="21"/>
        <v>ANTES DE 10 DIAS</v>
      </c>
      <c r="T78" s="3"/>
    </row>
    <row r="79" spans="1:20" ht="30" x14ac:dyDescent="0.25">
      <c r="A79" s="8">
        <v>71</v>
      </c>
      <c r="B79" s="45" t="s">
        <v>346</v>
      </c>
      <c r="C79" s="11" t="s">
        <v>347</v>
      </c>
      <c r="D79" s="124" t="s">
        <v>348</v>
      </c>
      <c r="E79" s="125" t="s">
        <v>349</v>
      </c>
      <c r="F79" s="20" t="s">
        <v>10</v>
      </c>
      <c r="G79" s="14">
        <f t="shared" si="15"/>
        <v>5</v>
      </c>
      <c r="H79" s="9" t="s">
        <v>10</v>
      </c>
      <c r="I79" s="10"/>
      <c r="J79" s="31">
        <v>42013</v>
      </c>
      <c r="K79" s="120" t="str">
        <f t="shared" ref="K79:K142" si="23">IF(J79=0,"",TEXT(J79,"yyyy"))</f>
        <v>2015</v>
      </c>
      <c r="L79" s="13">
        <f t="shared" si="22"/>
        <v>1</v>
      </c>
      <c r="M79" s="117" t="str">
        <f t="shared" si="17"/>
        <v>Enero  2015</v>
      </c>
      <c r="N79" s="76"/>
      <c r="O79" s="27">
        <f t="shared" si="18"/>
        <v>42020</v>
      </c>
      <c r="P79" s="10">
        <v>42017</v>
      </c>
      <c r="Q79" s="24">
        <f t="shared" si="19"/>
        <v>2</v>
      </c>
      <c r="R79" s="33" t="str">
        <f t="shared" si="20"/>
        <v>A TIEMPO</v>
      </c>
      <c r="S79" s="55" t="s">
        <v>161</v>
      </c>
      <c r="T79" s="3"/>
    </row>
    <row r="80" spans="1:20" ht="30" x14ac:dyDescent="0.25">
      <c r="A80" s="8">
        <v>72</v>
      </c>
      <c r="B80" s="45" t="s">
        <v>350</v>
      </c>
      <c r="C80" s="11" t="s">
        <v>327</v>
      </c>
      <c r="D80" s="44" t="s">
        <v>328</v>
      </c>
      <c r="E80" s="19" t="s">
        <v>351</v>
      </c>
      <c r="F80" s="20" t="s">
        <v>4</v>
      </c>
      <c r="G80" s="14">
        <f t="shared" si="15"/>
        <v>15</v>
      </c>
      <c r="H80" s="9" t="s">
        <v>11</v>
      </c>
      <c r="I80" s="10"/>
      <c r="J80" s="31">
        <v>42019</v>
      </c>
      <c r="K80" s="120" t="str">
        <f t="shared" si="23"/>
        <v>2015</v>
      </c>
      <c r="L80" s="13">
        <f t="shared" si="22"/>
        <v>1</v>
      </c>
      <c r="M80" s="117" t="str">
        <f t="shared" si="17"/>
        <v>Enero  2015</v>
      </c>
      <c r="N80" s="76"/>
      <c r="O80" s="27">
        <f t="shared" si="18"/>
        <v>42044</v>
      </c>
      <c r="P80" s="10">
        <v>42031</v>
      </c>
      <c r="Q80" s="24">
        <f t="shared" si="19"/>
        <v>8</v>
      </c>
      <c r="R80" s="33" t="str">
        <f t="shared" si="20"/>
        <v>A TIEMPO</v>
      </c>
      <c r="S80" s="55" t="str">
        <f t="shared" si="21"/>
        <v>ANTES DE 10 DIAS</v>
      </c>
      <c r="T80" s="3"/>
    </row>
    <row r="81" spans="1:20" ht="45" x14ac:dyDescent="0.25">
      <c r="A81" s="8">
        <v>73</v>
      </c>
      <c r="B81" s="45" t="s">
        <v>341</v>
      </c>
      <c r="C81" s="11" t="s">
        <v>352</v>
      </c>
      <c r="D81" s="44" t="s">
        <v>353</v>
      </c>
      <c r="E81" s="19" t="s">
        <v>354</v>
      </c>
      <c r="F81" s="20" t="s">
        <v>10</v>
      </c>
      <c r="G81" s="14">
        <f t="shared" si="15"/>
        <v>5</v>
      </c>
      <c r="H81" s="9" t="s">
        <v>10</v>
      </c>
      <c r="I81" s="10"/>
      <c r="J81" s="31">
        <v>42027</v>
      </c>
      <c r="K81" s="120" t="str">
        <f t="shared" si="23"/>
        <v>2015</v>
      </c>
      <c r="L81" s="13">
        <f t="shared" si="22"/>
        <v>1</v>
      </c>
      <c r="M81" s="117" t="str">
        <f t="shared" si="17"/>
        <v>Enero  2015</v>
      </c>
      <c r="N81" s="76"/>
      <c r="O81" s="27">
        <f t="shared" si="18"/>
        <v>42037</v>
      </c>
      <c r="P81" s="10">
        <v>42032</v>
      </c>
      <c r="Q81" s="24">
        <f t="shared" si="19"/>
        <v>3</v>
      </c>
      <c r="R81" s="33" t="str">
        <f t="shared" si="20"/>
        <v>A TIEMPO</v>
      </c>
      <c r="S81" s="55" t="s">
        <v>161</v>
      </c>
      <c r="T81" s="3"/>
    </row>
    <row r="82" spans="1:20" ht="30" x14ac:dyDescent="0.25">
      <c r="A82" s="8">
        <v>74</v>
      </c>
      <c r="B82" s="45" t="s">
        <v>350</v>
      </c>
      <c r="C82" s="11" t="s">
        <v>327</v>
      </c>
      <c r="D82" s="44" t="s">
        <v>328</v>
      </c>
      <c r="E82" s="19" t="s">
        <v>355</v>
      </c>
      <c r="F82" s="20" t="s">
        <v>4</v>
      </c>
      <c r="G82" s="14">
        <f t="shared" si="15"/>
        <v>15</v>
      </c>
      <c r="H82" s="9" t="s">
        <v>11</v>
      </c>
      <c r="I82" s="10"/>
      <c r="J82" s="31">
        <v>42038</v>
      </c>
      <c r="K82" s="120" t="str">
        <f t="shared" si="23"/>
        <v>2015</v>
      </c>
      <c r="L82" s="13">
        <f t="shared" si="22"/>
        <v>2</v>
      </c>
      <c r="M82" s="117" t="str">
        <f t="shared" si="17"/>
        <v>Febrero 2015</v>
      </c>
      <c r="N82" s="76"/>
      <c r="O82" s="27">
        <f t="shared" si="18"/>
        <v>42059</v>
      </c>
      <c r="P82" s="10">
        <v>42046</v>
      </c>
      <c r="Q82" s="24">
        <f t="shared" si="19"/>
        <v>6</v>
      </c>
      <c r="R82" s="33" t="str">
        <f t="shared" si="20"/>
        <v>A TIEMPO</v>
      </c>
      <c r="S82" s="55" t="str">
        <f t="shared" si="21"/>
        <v>ANTES DE 10 DIAS</v>
      </c>
      <c r="T82" s="3"/>
    </row>
    <row r="83" spans="1:20" x14ac:dyDescent="0.25">
      <c r="A83" s="8">
        <v>75</v>
      </c>
      <c r="B83" s="45" t="s">
        <v>350</v>
      </c>
      <c r="C83" s="11" t="s">
        <v>327</v>
      </c>
      <c r="D83" s="44" t="s">
        <v>328</v>
      </c>
      <c r="E83" s="11" t="s">
        <v>356</v>
      </c>
      <c r="F83" s="20" t="s">
        <v>25</v>
      </c>
      <c r="G83" s="14">
        <f t="shared" si="15"/>
        <v>3</v>
      </c>
      <c r="H83" s="9" t="s">
        <v>25</v>
      </c>
      <c r="I83" s="10"/>
      <c r="J83" s="31">
        <v>42038</v>
      </c>
      <c r="K83" s="120" t="str">
        <f t="shared" si="23"/>
        <v>2015</v>
      </c>
      <c r="L83" s="13">
        <f t="shared" si="22"/>
        <v>2</v>
      </c>
      <c r="M83" s="117" t="str">
        <f t="shared" si="17"/>
        <v>Febrero 2015</v>
      </c>
      <c r="N83" s="76"/>
      <c r="O83" s="27">
        <f t="shared" si="18"/>
        <v>42041</v>
      </c>
      <c r="P83" s="10">
        <v>42041</v>
      </c>
      <c r="Q83" s="24">
        <f t="shared" si="19"/>
        <v>3</v>
      </c>
      <c r="R83" s="33" t="str">
        <f t="shared" si="20"/>
        <v>A TIEMPO</v>
      </c>
      <c r="S83" s="55" t="s">
        <v>161</v>
      </c>
      <c r="T83" s="3"/>
    </row>
    <row r="84" spans="1:20" ht="30" x14ac:dyDescent="0.25">
      <c r="A84" s="8">
        <v>76</v>
      </c>
      <c r="B84" s="45" t="s">
        <v>358</v>
      </c>
      <c r="C84" s="11" t="s">
        <v>357</v>
      </c>
      <c r="D84" s="126" t="s">
        <v>359</v>
      </c>
      <c r="E84" s="19" t="s">
        <v>360</v>
      </c>
      <c r="F84" s="20" t="s">
        <v>5</v>
      </c>
      <c r="G84" s="14">
        <f t="shared" si="15"/>
        <v>5</v>
      </c>
      <c r="H84" s="9" t="s">
        <v>11</v>
      </c>
      <c r="I84" s="10"/>
      <c r="J84" s="31">
        <v>42045</v>
      </c>
      <c r="K84" s="120" t="str">
        <f t="shared" si="23"/>
        <v>2015</v>
      </c>
      <c r="L84" s="13">
        <f t="shared" si="22"/>
        <v>2</v>
      </c>
      <c r="M84" s="117" t="str">
        <f t="shared" si="17"/>
        <v>Febrero 2015</v>
      </c>
      <c r="N84" s="76"/>
      <c r="O84" s="27">
        <f t="shared" si="18"/>
        <v>42052</v>
      </c>
      <c r="P84" s="10">
        <v>42048</v>
      </c>
      <c r="Q84" s="24">
        <f t="shared" si="19"/>
        <v>3</v>
      </c>
      <c r="R84" s="33" t="str">
        <f t="shared" si="20"/>
        <v>A TIEMPO</v>
      </c>
      <c r="S84" s="55" t="str">
        <f t="shared" si="21"/>
        <v>ANTES DE 10 DIAS</v>
      </c>
      <c r="T84" s="3"/>
    </row>
    <row r="85" spans="1:20" x14ac:dyDescent="0.25">
      <c r="A85" s="8">
        <v>77</v>
      </c>
      <c r="B85" s="45" t="s">
        <v>364</v>
      </c>
      <c r="C85" s="11" t="s">
        <v>365</v>
      </c>
      <c r="D85" s="45" t="s">
        <v>366</v>
      </c>
      <c r="E85" s="11" t="s">
        <v>367</v>
      </c>
      <c r="F85" s="20" t="s">
        <v>5</v>
      </c>
      <c r="G85" s="14">
        <f t="shared" si="15"/>
        <v>5</v>
      </c>
      <c r="H85" s="9" t="s">
        <v>11</v>
      </c>
      <c r="I85" s="10"/>
      <c r="J85" s="31">
        <v>42051</v>
      </c>
      <c r="K85" s="120" t="str">
        <f t="shared" si="23"/>
        <v>2015</v>
      </c>
      <c r="L85" s="13">
        <f t="shared" si="22"/>
        <v>2</v>
      </c>
      <c r="M85" s="117" t="str">
        <f t="shared" si="17"/>
        <v>Febrero 2015</v>
      </c>
      <c r="N85" s="76"/>
      <c r="O85" s="27">
        <f t="shared" si="18"/>
        <v>42058</v>
      </c>
      <c r="P85" s="10">
        <v>42054</v>
      </c>
      <c r="Q85" s="24">
        <f t="shared" si="19"/>
        <v>3</v>
      </c>
      <c r="R85" s="33" t="str">
        <f t="shared" si="20"/>
        <v>A TIEMPO</v>
      </c>
      <c r="S85" s="55" t="str">
        <f t="shared" si="21"/>
        <v>ANTES DE 10 DIAS</v>
      </c>
      <c r="T85" s="3"/>
    </row>
    <row r="86" spans="1:20" x14ac:dyDescent="0.25">
      <c r="A86" s="8">
        <v>78</v>
      </c>
      <c r="B86" s="45" t="s">
        <v>368</v>
      </c>
      <c r="C86" s="11" t="s">
        <v>369</v>
      </c>
      <c r="D86" s="44" t="s">
        <v>370</v>
      </c>
      <c r="E86" s="11" t="s">
        <v>371</v>
      </c>
      <c r="F86" s="20" t="s">
        <v>5</v>
      </c>
      <c r="G86" s="14">
        <f t="shared" si="15"/>
        <v>5</v>
      </c>
      <c r="H86" s="9" t="s">
        <v>11</v>
      </c>
      <c r="I86" s="10"/>
      <c r="J86" s="31">
        <v>42072</v>
      </c>
      <c r="K86" s="120" t="str">
        <f t="shared" si="23"/>
        <v>2015</v>
      </c>
      <c r="L86" s="13">
        <f t="shared" si="22"/>
        <v>3</v>
      </c>
      <c r="M86" s="117" t="str">
        <f t="shared" si="17"/>
        <v>Marzo 2015</v>
      </c>
      <c r="N86" s="76"/>
      <c r="O86" s="27">
        <f t="shared" si="18"/>
        <v>42079</v>
      </c>
      <c r="P86" s="10">
        <v>42076</v>
      </c>
      <c r="Q86" s="24">
        <f t="shared" si="19"/>
        <v>4</v>
      </c>
      <c r="R86" s="33" t="str">
        <f t="shared" si="20"/>
        <v>A TIEMPO</v>
      </c>
      <c r="S86" s="55" t="str">
        <f t="shared" si="21"/>
        <v>ANTES DE 10 DIAS</v>
      </c>
      <c r="T86" s="3"/>
    </row>
    <row r="87" spans="1:20" x14ac:dyDescent="0.25">
      <c r="A87" s="8">
        <v>79</v>
      </c>
      <c r="B87" s="45" t="s">
        <v>372</v>
      </c>
      <c r="C87" s="11" t="s">
        <v>373</v>
      </c>
      <c r="D87" s="44" t="s">
        <v>374</v>
      </c>
      <c r="E87" s="11" t="s">
        <v>375</v>
      </c>
      <c r="F87" s="20" t="s">
        <v>5</v>
      </c>
      <c r="G87" s="14">
        <f t="shared" si="15"/>
        <v>5</v>
      </c>
      <c r="H87" s="9" t="s">
        <v>11</v>
      </c>
      <c r="I87" s="10"/>
      <c r="J87" s="31">
        <v>42075</v>
      </c>
      <c r="K87" s="120" t="str">
        <f t="shared" si="23"/>
        <v>2015</v>
      </c>
      <c r="L87" s="13">
        <f t="shared" si="22"/>
        <v>3</v>
      </c>
      <c r="M87" s="117" t="str">
        <f t="shared" si="17"/>
        <v>Marzo 2015</v>
      </c>
      <c r="N87" s="76"/>
      <c r="O87" s="27">
        <f t="shared" si="18"/>
        <v>42082</v>
      </c>
      <c r="P87" s="10">
        <v>42079</v>
      </c>
      <c r="Q87" s="24">
        <f t="shared" si="19"/>
        <v>2</v>
      </c>
      <c r="R87" s="33" t="str">
        <f t="shared" si="20"/>
        <v>A TIEMPO</v>
      </c>
      <c r="S87" s="55" t="str">
        <f t="shared" si="21"/>
        <v>ANTES DE 10 DIAS</v>
      </c>
      <c r="T87" s="3"/>
    </row>
    <row r="88" spans="1:20" x14ac:dyDescent="0.25">
      <c r="A88" s="8">
        <v>80</v>
      </c>
      <c r="B88" s="45" t="s">
        <v>376</v>
      </c>
      <c r="C88" s="11" t="s">
        <v>377</v>
      </c>
      <c r="D88" s="44" t="s">
        <v>378</v>
      </c>
      <c r="E88" s="11" t="s">
        <v>379</v>
      </c>
      <c r="F88" s="20" t="s">
        <v>5</v>
      </c>
      <c r="G88" s="14">
        <f t="shared" si="15"/>
        <v>5</v>
      </c>
      <c r="H88" s="9" t="s">
        <v>11</v>
      </c>
      <c r="I88" s="10"/>
      <c r="J88" s="31">
        <v>42076</v>
      </c>
      <c r="K88" s="120" t="str">
        <f t="shared" si="23"/>
        <v>2015</v>
      </c>
      <c r="L88" s="13">
        <f t="shared" si="22"/>
        <v>3</v>
      </c>
      <c r="M88" s="117" t="str">
        <f t="shared" si="17"/>
        <v>Marzo 2015</v>
      </c>
      <c r="N88" s="76"/>
      <c r="O88" s="27">
        <f t="shared" si="18"/>
        <v>42083</v>
      </c>
      <c r="P88" s="10">
        <v>42081</v>
      </c>
      <c r="Q88" s="24">
        <f t="shared" si="19"/>
        <v>3</v>
      </c>
      <c r="R88" s="33" t="str">
        <f t="shared" si="20"/>
        <v>A TIEMPO</v>
      </c>
      <c r="S88" s="55" t="str">
        <f t="shared" si="21"/>
        <v>ANTES DE 10 DIAS</v>
      </c>
      <c r="T88" s="3"/>
    </row>
    <row r="89" spans="1:20" x14ac:dyDescent="0.25">
      <c r="A89" s="8">
        <v>81</v>
      </c>
      <c r="B89" s="45" t="s">
        <v>380</v>
      </c>
      <c r="C89" s="11" t="s">
        <v>381</v>
      </c>
      <c r="D89" s="44" t="s">
        <v>382</v>
      </c>
      <c r="E89" s="11" t="s">
        <v>379</v>
      </c>
      <c r="F89" s="20" t="s">
        <v>5</v>
      </c>
      <c r="G89" s="14">
        <f t="shared" si="15"/>
        <v>5</v>
      </c>
      <c r="H89" s="9" t="s">
        <v>11</v>
      </c>
      <c r="I89" s="10"/>
      <c r="J89" s="31">
        <v>42076</v>
      </c>
      <c r="K89" s="120" t="str">
        <f t="shared" si="23"/>
        <v>2015</v>
      </c>
      <c r="L89" s="13">
        <f t="shared" si="22"/>
        <v>3</v>
      </c>
      <c r="M89" s="117" t="str">
        <f t="shared" si="17"/>
        <v>Marzo 2015</v>
      </c>
      <c r="N89" s="76"/>
      <c r="O89" s="27">
        <f t="shared" si="18"/>
        <v>42083</v>
      </c>
      <c r="P89" s="10">
        <v>42081</v>
      </c>
      <c r="Q89" s="24">
        <f t="shared" si="19"/>
        <v>3</v>
      </c>
      <c r="R89" s="33" t="str">
        <f t="shared" si="20"/>
        <v>A TIEMPO</v>
      </c>
      <c r="S89" s="55" t="str">
        <f t="shared" si="21"/>
        <v>ANTES DE 10 DIAS</v>
      </c>
      <c r="T89" s="3"/>
    </row>
    <row r="90" spans="1:20" x14ac:dyDescent="0.25">
      <c r="A90" s="8">
        <v>82</v>
      </c>
      <c r="B90" s="45" t="s">
        <v>390</v>
      </c>
      <c r="C90" s="11" t="s">
        <v>391</v>
      </c>
      <c r="D90" s="44" t="s">
        <v>392</v>
      </c>
      <c r="E90" s="11" t="s">
        <v>386</v>
      </c>
      <c r="F90" s="20" t="s">
        <v>6</v>
      </c>
      <c r="G90" s="14">
        <f t="shared" si="15"/>
        <v>2</v>
      </c>
      <c r="H90" s="9" t="s">
        <v>11</v>
      </c>
      <c r="I90" s="10"/>
      <c r="J90" s="31">
        <v>42090</v>
      </c>
      <c r="K90" s="120" t="str">
        <f t="shared" si="23"/>
        <v>2015</v>
      </c>
      <c r="L90" s="13">
        <f t="shared" si="22"/>
        <v>3</v>
      </c>
      <c r="M90" s="117" t="str">
        <f t="shared" si="17"/>
        <v>Marzo 2015</v>
      </c>
      <c r="N90" s="76"/>
      <c r="O90" s="27">
        <f t="shared" si="18"/>
        <v>42094</v>
      </c>
      <c r="P90" s="10">
        <v>42090</v>
      </c>
      <c r="Q90" s="24">
        <f t="shared" si="19"/>
        <v>0</v>
      </c>
      <c r="R90" s="33" t="str">
        <f t="shared" si="20"/>
        <v>A TIEMPO</v>
      </c>
      <c r="S90" s="55" t="str">
        <f t="shared" si="21"/>
        <v>ANTES DE 10 DIAS</v>
      </c>
      <c r="T90" s="3"/>
    </row>
    <row r="91" spans="1:20" x14ac:dyDescent="0.25">
      <c r="A91" s="8">
        <v>83</v>
      </c>
      <c r="B91" s="11" t="s">
        <v>393</v>
      </c>
      <c r="C91" s="15" t="s">
        <v>394</v>
      </c>
      <c r="D91" s="44" t="s">
        <v>395</v>
      </c>
      <c r="E91" s="19" t="s">
        <v>396</v>
      </c>
      <c r="F91" s="20" t="s">
        <v>6</v>
      </c>
      <c r="G91" s="14">
        <f t="shared" si="15"/>
        <v>2</v>
      </c>
      <c r="H91" s="9" t="s">
        <v>11</v>
      </c>
      <c r="I91" s="10"/>
      <c r="J91" s="31">
        <v>42094</v>
      </c>
      <c r="K91" s="120" t="str">
        <f>IF(J91=0,"",TEXT(J91,"yyyy"))</f>
        <v>2015</v>
      </c>
      <c r="L91" s="13">
        <f t="shared" si="22"/>
        <v>3</v>
      </c>
      <c r="M91" s="117" t="str">
        <f t="shared" si="17"/>
        <v>Marzo 2015</v>
      </c>
      <c r="N91" s="76"/>
      <c r="O91" s="27">
        <f t="shared" si="18"/>
        <v>42100</v>
      </c>
      <c r="P91" s="10">
        <v>42100</v>
      </c>
      <c r="Q91" s="24">
        <f>IF(OR(J91="",P91=""),0,NETWORKDAYS(J91+2,P91,P91:P91))</f>
        <v>2</v>
      </c>
      <c r="R91" s="33" t="str">
        <f t="shared" si="20"/>
        <v>A TIEMPO</v>
      </c>
      <c r="S91" s="55" t="str">
        <f t="shared" si="21"/>
        <v>ANTES DE 10 DIAS</v>
      </c>
      <c r="T91" s="3"/>
    </row>
    <row r="92" spans="1:20" x14ac:dyDescent="0.25">
      <c r="A92" s="8">
        <v>84</v>
      </c>
      <c r="B92" s="45" t="s">
        <v>389</v>
      </c>
      <c r="C92" s="11"/>
      <c r="D92" s="44" t="s">
        <v>385</v>
      </c>
      <c r="E92" s="11" t="s">
        <v>386</v>
      </c>
      <c r="F92" s="20" t="s">
        <v>6</v>
      </c>
      <c r="G92" s="14">
        <f t="shared" si="15"/>
        <v>2</v>
      </c>
      <c r="H92" s="9" t="s">
        <v>11</v>
      </c>
      <c r="I92" s="10"/>
      <c r="J92" s="31">
        <v>42101</v>
      </c>
      <c r="K92" s="120" t="str">
        <f t="shared" si="23"/>
        <v>2015</v>
      </c>
      <c r="L92" s="13">
        <f t="shared" si="22"/>
        <v>4</v>
      </c>
      <c r="M92" s="117" t="str">
        <f t="shared" si="17"/>
        <v>Abril 2015</v>
      </c>
      <c r="N92" s="76"/>
      <c r="O92" s="27">
        <f t="shared" si="18"/>
        <v>42103</v>
      </c>
      <c r="P92" s="10">
        <v>42102</v>
      </c>
      <c r="Q92" s="24">
        <f t="shared" si="19"/>
        <v>1</v>
      </c>
      <c r="R92" s="33" t="str">
        <f t="shared" si="20"/>
        <v>A TIEMPO</v>
      </c>
      <c r="S92" s="55" t="str">
        <f t="shared" si="21"/>
        <v>ANTES DE 10 DIAS</v>
      </c>
      <c r="T92" s="3"/>
    </row>
    <row r="93" spans="1:20" ht="30" x14ac:dyDescent="0.25">
      <c r="A93" s="8">
        <v>85</v>
      </c>
      <c r="B93" s="45" t="s">
        <v>280</v>
      </c>
      <c r="C93" s="11"/>
      <c r="D93" s="44" t="s">
        <v>397</v>
      </c>
      <c r="E93" s="19" t="s">
        <v>398</v>
      </c>
      <c r="F93" s="20" t="s">
        <v>5</v>
      </c>
      <c r="G93" s="14">
        <f t="shared" si="15"/>
        <v>5</v>
      </c>
      <c r="H93" s="9" t="s">
        <v>11</v>
      </c>
      <c r="I93" s="10"/>
      <c r="J93" s="31">
        <v>42101</v>
      </c>
      <c r="K93" s="120" t="str">
        <f t="shared" si="23"/>
        <v>2015</v>
      </c>
      <c r="L93" s="13">
        <f t="shared" si="22"/>
        <v>4</v>
      </c>
      <c r="M93" s="117" t="str">
        <f t="shared" si="17"/>
        <v>Abril 2015</v>
      </c>
      <c r="N93" s="76"/>
      <c r="O93" s="27">
        <f t="shared" si="18"/>
        <v>42108</v>
      </c>
      <c r="P93" s="10">
        <v>42102</v>
      </c>
      <c r="Q93" s="24">
        <f t="shared" si="19"/>
        <v>1</v>
      </c>
      <c r="R93" s="33" t="str">
        <f t="shared" si="20"/>
        <v>A TIEMPO</v>
      </c>
      <c r="S93" s="55" t="str">
        <f t="shared" si="21"/>
        <v>ANTES DE 10 DIAS</v>
      </c>
      <c r="T93" s="3"/>
    </row>
    <row r="94" spans="1:20" x14ac:dyDescent="0.25">
      <c r="A94" s="8">
        <v>86</v>
      </c>
      <c r="B94" s="45" t="s">
        <v>399</v>
      </c>
      <c r="C94" s="11" t="s">
        <v>400</v>
      </c>
      <c r="D94" s="45"/>
      <c r="E94" s="11" t="s">
        <v>401</v>
      </c>
      <c r="F94" s="20" t="s">
        <v>6</v>
      </c>
      <c r="G94" s="14">
        <f t="shared" si="15"/>
        <v>2</v>
      </c>
      <c r="H94" s="9" t="s">
        <v>11</v>
      </c>
      <c r="I94" s="10"/>
      <c r="J94" s="31">
        <v>42104</v>
      </c>
      <c r="K94" s="120" t="str">
        <f t="shared" si="23"/>
        <v>2015</v>
      </c>
      <c r="L94" s="13">
        <f t="shared" si="22"/>
        <v>4</v>
      </c>
      <c r="M94" s="117" t="str">
        <f t="shared" si="17"/>
        <v>Abril 2015</v>
      </c>
      <c r="N94" s="76"/>
      <c r="O94" s="27">
        <f t="shared" si="18"/>
        <v>42108</v>
      </c>
      <c r="P94" s="10">
        <v>42108</v>
      </c>
      <c r="Q94" s="24">
        <f t="shared" si="19"/>
        <v>2</v>
      </c>
      <c r="R94" s="33" t="str">
        <f t="shared" si="20"/>
        <v>A TIEMPO</v>
      </c>
      <c r="S94" s="55" t="str">
        <f t="shared" si="21"/>
        <v>ANTES DE 10 DIAS</v>
      </c>
      <c r="T94" s="3"/>
    </row>
    <row r="95" spans="1:20" ht="30" x14ac:dyDescent="0.25">
      <c r="A95" s="8">
        <v>87</v>
      </c>
      <c r="B95" s="45" t="s">
        <v>402</v>
      </c>
      <c r="C95" s="11" t="s">
        <v>403</v>
      </c>
      <c r="D95" s="44" t="s">
        <v>404</v>
      </c>
      <c r="E95" s="19" t="s">
        <v>405</v>
      </c>
      <c r="F95" s="20" t="s">
        <v>6</v>
      </c>
      <c r="G95" s="14">
        <f t="shared" si="15"/>
        <v>2</v>
      </c>
      <c r="H95" s="9" t="s">
        <v>11</v>
      </c>
      <c r="I95" s="10"/>
      <c r="J95" s="31">
        <v>42107</v>
      </c>
      <c r="K95" s="120" t="str">
        <f t="shared" si="23"/>
        <v>2015</v>
      </c>
      <c r="L95" s="13">
        <f t="shared" si="22"/>
        <v>4</v>
      </c>
      <c r="M95" s="117" t="str">
        <f t="shared" si="17"/>
        <v>Abril 2015</v>
      </c>
      <c r="N95" s="76"/>
      <c r="O95" s="27">
        <f t="shared" si="18"/>
        <v>42109</v>
      </c>
      <c r="P95" s="10">
        <v>42109</v>
      </c>
      <c r="Q95" s="24">
        <f t="shared" si="19"/>
        <v>2</v>
      </c>
      <c r="R95" s="33" t="str">
        <f t="shared" si="20"/>
        <v>A TIEMPO</v>
      </c>
      <c r="S95" s="55" t="str">
        <f t="shared" si="21"/>
        <v>ANTES DE 10 DIAS</v>
      </c>
      <c r="T95" s="3"/>
    </row>
    <row r="96" spans="1:20" ht="30" x14ac:dyDescent="0.25">
      <c r="A96" s="8">
        <v>88</v>
      </c>
      <c r="B96" s="45" t="s">
        <v>406</v>
      </c>
      <c r="C96" s="11" t="s">
        <v>407</v>
      </c>
      <c r="D96" s="44" t="s">
        <v>408</v>
      </c>
      <c r="E96" s="19" t="s">
        <v>409</v>
      </c>
      <c r="F96" s="20" t="s">
        <v>6</v>
      </c>
      <c r="G96" s="14">
        <f t="shared" si="15"/>
        <v>2</v>
      </c>
      <c r="H96" s="9" t="s">
        <v>11</v>
      </c>
      <c r="I96" s="10"/>
      <c r="J96" s="31">
        <v>42107</v>
      </c>
      <c r="K96" s="120" t="str">
        <f t="shared" si="23"/>
        <v>2015</v>
      </c>
      <c r="L96" s="13">
        <f t="shared" si="22"/>
        <v>4</v>
      </c>
      <c r="M96" s="117" t="str">
        <f t="shared" si="17"/>
        <v>Abril 2015</v>
      </c>
      <c r="N96" s="76"/>
      <c r="O96" s="27">
        <f t="shared" si="18"/>
        <v>42109</v>
      </c>
      <c r="P96" s="10">
        <v>42108</v>
      </c>
      <c r="Q96" s="24">
        <f t="shared" si="19"/>
        <v>1</v>
      </c>
      <c r="R96" s="33" t="str">
        <f t="shared" si="20"/>
        <v>A TIEMPO</v>
      </c>
      <c r="S96" s="55" t="str">
        <f t="shared" si="21"/>
        <v>ANTES DE 10 DIAS</v>
      </c>
      <c r="T96" s="3"/>
    </row>
    <row r="97" spans="1:20" x14ac:dyDescent="0.25">
      <c r="A97" s="8">
        <v>89</v>
      </c>
      <c r="B97" s="45" t="s">
        <v>410</v>
      </c>
      <c r="C97" s="11" t="s">
        <v>411</v>
      </c>
      <c r="D97" s="44" t="s">
        <v>412</v>
      </c>
      <c r="E97" s="11" t="s">
        <v>413</v>
      </c>
      <c r="F97" s="20" t="s">
        <v>6</v>
      </c>
      <c r="G97" s="14">
        <f t="shared" si="15"/>
        <v>2</v>
      </c>
      <c r="H97" s="9" t="s">
        <v>11</v>
      </c>
      <c r="I97" s="10"/>
      <c r="J97" s="31">
        <v>42109</v>
      </c>
      <c r="K97" s="120" t="str">
        <f t="shared" si="23"/>
        <v>2015</v>
      </c>
      <c r="L97" s="13">
        <f t="shared" si="22"/>
        <v>4</v>
      </c>
      <c r="M97" s="117" t="str">
        <f t="shared" si="17"/>
        <v>Abril 2015</v>
      </c>
      <c r="N97" s="76"/>
      <c r="O97" s="27">
        <f t="shared" si="18"/>
        <v>42111</v>
      </c>
      <c r="P97" s="10">
        <v>42109</v>
      </c>
      <c r="Q97" s="24">
        <f t="shared" si="19"/>
        <v>0</v>
      </c>
      <c r="R97" s="33" t="str">
        <f t="shared" si="20"/>
        <v>A TIEMPO</v>
      </c>
      <c r="S97" s="55" t="str">
        <f t="shared" si="21"/>
        <v>ANTES DE 10 DIAS</v>
      </c>
      <c r="T97" s="3"/>
    </row>
    <row r="98" spans="1:20" x14ac:dyDescent="0.25">
      <c r="A98" s="8">
        <v>90</v>
      </c>
      <c r="B98" s="45" t="s">
        <v>415</v>
      </c>
      <c r="C98" s="11" t="s">
        <v>416</v>
      </c>
      <c r="D98" s="44" t="s">
        <v>417</v>
      </c>
      <c r="E98" s="11" t="s">
        <v>418</v>
      </c>
      <c r="F98" s="20" t="s">
        <v>6</v>
      </c>
      <c r="G98" s="14">
        <f t="shared" ref="G98:G129" si="24">IFERROR(+VLOOKUP(F98,Tiempo3,2,FALSE),"")</f>
        <v>3</v>
      </c>
      <c r="H98" s="9" t="s">
        <v>11</v>
      </c>
      <c r="I98" s="10"/>
      <c r="J98" s="31">
        <v>42116</v>
      </c>
      <c r="K98" s="120" t="str">
        <f t="shared" si="23"/>
        <v>2015</v>
      </c>
      <c r="L98" s="13">
        <f t="shared" si="22"/>
        <v>4</v>
      </c>
      <c r="M98" s="117" t="str">
        <f t="shared" si="17"/>
        <v>Abril 2015</v>
      </c>
      <c r="N98" s="76"/>
      <c r="O98" s="27">
        <f t="shared" si="18"/>
        <v>42121</v>
      </c>
      <c r="P98" s="10"/>
      <c r="Q98" s="24">
        <f t="shared" si="19"/>
        <v>0</v>
      </c>
      <c r="R98" s="33" t="str">
        <f t="shared" si="20"/>
        <v>A TIEMPO</v>
      </c>
      <c r="S98" s="55" t="str">
        <f t="shared" si="21"/>
        <v>ANTES DE 10 DIAS</v>
      </c>
      <c r="T98" s="3"/>
    </row>
    <row r="99" spans="1:20" ht="30" x14ac:dyDescent="0.25">
      <c r="A99" s="8">
        <v>91</v>
      </c>
      <c r="B99" s="45" t="s">
        <v>419</v>
      </c>
      <c r="C99" s="11" t="s">
        <v>420</v>
      </c>
      <c r="D99" s="44" t="s">
        <v>421</v>
      </c>
      <c r="E99" s="19" t="s">
        <v>422</v>
      </c>
      <c r="F99" s="20" t="s">
        <v>6</v>
      </c>
      <c r="G99" s="14">
        <f t="shared" si="24"/>
        <v>3</v>
      </c>
      <c r="H99" s="9" t="s">
        <v>11</v>
      </c>
      <c r="I99" s="10"/>
      <c r="J99" s="31">
        <v>42117</v>
      </c>
      <c r="K99" s="120" t="str">
        <f t="shared" si="23"/>
        <v>2015</v>
      </c>
      <c r="L99" s="13">
        <f t="shared" si="22"/>
        <v>4</v>
      </c>
      <c r="M99" s="117" t="str">
        <f t="shared" si="17"/>
        <v>Abril 2015</v>
      </c>
      <c r="N99" s="76"/>
      <c r="O99" s="27">
        <f t="shared" si="18"/>
        <v>42122</v>
      </c>
      <c r="P99" s="10">
        <v>42118</v>
      </c>
      <c r="Q99" s="24">
        <f t="shared" si="19"/>
        <v>1</v>
      </c>
      <c r="R99" s="33" t="str">
        <f t="shared" si="20"/>
        <v>A TIEMPO</v>
      </c>
      <c r="S99" s="55" t="str">
        <f t="shared" si="21"/>
        <v>ANTES DE 10 DIAS</v>
      </c>
      <c r="T99" s="3"/>
    </row>
    <row r="100" spans="1:20" x14ac:dyDescent="0.25">
      <c r="A100" s="8">
        <v>92</v>
      </c>
      <c r="B100" s="45" t="s">
        <v>423</v>
      </c>
      <c r="C100" s="11" t="s">
        <v>424</v>
      </c>
      <c r="D100" s="44" t="s">
        <v>282</v>
      </c>
      <c r="E100" s="11" t="s">
        <v>425</v>
      </c>
      <c r="F100" s="20" t="s">
        <v>414</v>
      </c>
      <c r="G100" s="14">
        <f t="shared" si="24"/>
        <v>5</v>
      </c>
      <c r="H100" s="9" t="s">
        <v>11</v>
      </c>
      <c r="I100" s="10"/>
      <c r="J100" s="31">
        <v>42117</v>
      </c>
      <c r="K100" s="120" t="str">
        <f t="shared" si="23"/>
        <v>2015</v>
      </c>
      <c r="L100" s="13">
        <f t="shared" si="22"/>
        <v>4</v>
      </c>
      <c r="M100" s="117" t="str">
        <f t="shared" si="17"/>
        <v>Abril 2015</v>
      </c>
      <c r="N100" s="76"/>
      <c r="O100" s="27">
        <f t="shared" si="18"/>
        <v>42124</v>
      </c>
      <c r="P100" s="10">
        <v>42122</v>
      </c>
      <c r="Q100" s="24">
        <f t="shared" si="19"/>
        <v>3</v>
      </c>
      <c r="R100" s="33" t="str">
        <f t="shared" si="20"/>
        <v>A TIEMPO</v>
      </c>
      <c r="S100" s="55" t="str">
        <f t="shared" si="21"/>
        <v>ANTES DE 10 DIAS</v>
      </c>
      <c r="T100" s="3"/>
    </row>
    <row r="101" spans="1:20" x14ac:dyDescent="0.25">
      <c r="A101" s="8">
        <v>93</v>
      </c>
      <c r="B101" s="45" t="s">
        <v>426</v>
      </c>
      <c r="C101" s="11" t="s">
        <v>427</v>
      </c>
      <c r="D101" s="44" t="s">
        <v>428</v>
      </c>
      <c r="E101" s="11" t="s">
        <v>429</v>
      </c>
      <c r="F101" s="20" t="s">
        <v>6</v>
      </c>
      <c r="G101" s="14">
        <f t="shared" si="24"/>
        <v>3</v>
      </c>
      <c r="H101" s="9" t="s">
        <v>11</v>
      </c>
      <c r="I101" s="10"/>
      <c r="J101" s="31">
        <v>42118</v>
      </c>
      <c r="K101" s="120" t="str">
        <f t="shared" si="23"/>
        <v>2015</v>
      </c>
      <c r="L101" s="13">
        <f t="shared" si="22"/>
        <v>4</v>
      </c>
      <c r="M101" s="117" t="str">
        <f t="shared" si="17"/>
        <v>Abril 2015</v>
      </c>
      <c r="N101" s="76"/>
      <c r="O101" s="27">
        <f t="shared" si="18"/>
        <v>42123</v>
      </c>
      <c r="P101" s="10">
        <v>42121</v>
      </c>
      <c r="Q101" s="24">
        <f t="shared" si="19"/>
        <v>1</v>
      </c>
      <c r="R101" s="33" t="str">
        <f t="shared" si="20"/>
        <v>A TIEMPO</v>
      </c>
      <c r="S101" s="55" t="str">
        <f t="shared" si="21"/>
        <v>ANTES DE 10 DIAS</v>
      </c>
      <c r="T101" s="3"/>
    </row>
    <row r="102" spans="1:20" x14ac:dyDescent="0.25">
      <c r="A102" s="8">
        <v>94</v>
      </c>
      <c r="B102" s="45" t="s">
        <v>430</v>
      </c>
      <c r="C102" s="11" t="s">
        <v>431</v>
      </c>
      <c r="D102" s="44" t="s">
        <v>432</v>
      </c>
      <c r="E102" s="11" t="s">
        <v>433</v>
      </c>
      <c r="F102" s="20" t="s">
        <v>6</v>
      </c>
      <c r="G102" s="14">
        <f t="shared" si="24"/>
        <v>3</v>
      </c>
      <c r="H102" s="9" t="s">
        <v>11</v>
      </c>
      <c r="I102" s="10"/>
      <c r="J102" s="31">
        <v>42118</v>
      </c>
      <c r="K102" s="120" t="str">
        <f t="shared" si="23"/>
        <v>2015</v>
      </c>
      <c r="L102" s="13">
        <f t="shared" si="22"/>
        <v>4</v>
      </c>
      <c r="M102" s="117" t="str">
        <f t="shared" si="17"/>
        <v>Abril 2015</v>
      </c>
      <c r="N102" s="76"/>
      <c r="O102" s="27">
        <f t="shared" si="18"/>
        <v>42123</v>
      </c>
      <c r="P102" s="10">
        <v>42118</v>
      </c>
      <c r="Q102" s="24">
        <f t="shared" si="19"/>
        <v>0</v>
      </c>
      <c r="R102" s="33" t="str">
        <f t="shared" si="20"/>
        <v>A TIEMPO</v>
      </c>
      <c r="S102" s="55" t="str">
        <f t="shared" si="21"/>
        <v>ANTES DE 10 DIAS</v>
      </c>
      <c r="T102" s="3"/>
    </row>
    <row r="103" spans="1:20" x14ac:dyDescent="0.25">
      <c r="A103" s="8">
        <v>95</v>
      </c>
      <c r="B103" s="45" t="s">
        <v>434</v>
      </c>
      <c r="C103" s="11" t="s">
        <v>435</v>
      </c>
      <c r="D103" s="44" t="s">
        <v>436</v>
      </c>
      <c r="E103" s="11" t="s">
        <v>437</v>
      </c>
      <c r="F103" s="20" t="s">
        <v>6</v>
      </c>
      <c r="G103" s="14">
        <f t="shared" si="24"/>
        <v>3</v>
      </c>
      <c r="H103" s="9" t="s">
        <v>11</v>
      </c>
      <c r="I103" s="10"/>
      <c r="J103" s="31">
        <v>42124</v>
      </c>
      <c r="K103" s="120" t="str">
        <f t="shared" si="23"/>
        <v>2015</v>
      </c>
      <c r="L103" s="13">
        <f t="shared" si="22"/>
        <v>4</v>
      </c>
      <c r="M103" s="117" t="str">
        <f t="shared" si="17"/>
        <v>Abril 2015</v>
      </c>
      <c r="N103" s="76"/>
      <c r="O103" s="27">
        <f t="shared" si="18"/>
        <v>42130</v>
      </c>
      <c r="P103" s="10">
        <v>42130</v>
      </c>
      <c r="Q103" s="24">
        <f>IF(OR(J103="",P103=""),0,NETWORKDAYS(J103+0,P103,N9:N98))</f>
        <v>4</v>
      </c>
      <c r="R103" s="33" t="str">
        <f t="shared" si="20"/>
        <v>FUERA DE TIEMPO</v>
      </c>
      <c r="S103" s="55" t="str">
        <f t="shared" si="21"/>
        <v>ANTES DE 10 DIAS</v>
      </c>
      <c r="T103" s="3"/>
    </row>
    <row r="104" spans="1:20" x14ac:dyDescent="0.25">
      <c r="A104" s="8">
        <v>96</v>
      </c>
      <c r="B104" s="45" t="s">
        <v>438</v>
      </c>
      <c r="C104" s="11" t="s">
        <v>439</v>
      </c>
      <c r="D104" s="44" t="s">
        <v>440</v>
      </c>
      <c r="E104" s="11" t="s">
        <v>441</v>
      </c>
      <c r="F104" s="20" t="s">
        <v>414</v>
      </c>
      <c r="G104" s="14">
        <f t="shared" si="24"/>
        <v>5</v>
      </c>
      <c r="H104" s="9" t="s">
        <v>11</v>
      </c>
      <c r="I104" s="10"/>
      <c r="J104" s="31">
        <v>42124</v>
      </c>
      <c r="K104" s="120" t="str">
        <f t="shared" si="23"/>
        <v>2015</v>
      </c>
      <c r="L104" s="13">
        <f t="shared" si="22"/>
        <v>4</v>
      </c>
      <c r="M104" s="117" t="str">
        <f t="shared" si="17"/>
        <v>Abril 2015</v>
      </c>
      <c r="N104" s="76"/>
      <c r="O104" s="27">
        <f t="shared" si="18"/>
        <v>42132</v>
      </c>
      <c r="P104" s="10">
        <v>42131</v>
      </c>
      <c r="Q104" s="24">
        <f t="shared" si="19"/>
        <v>5</v>
      </c>
      <c r="R104" s="33" t="str">
        <f t="shared" si="20"/>
        <v>A TIEMPO</v>
      </c>
      <c r="S104" s="55" t="str">
        <f t="shared" si="21"/>
        <v>ANTES DE 10 DIAS</v>
      </c>
      <c r="T104" s="3"/>
    </row>
    <row r="105" spans="1:20" x14ac:dyDescent="0.25">
      <c r="A105" s="8">
        <v>97</v>
      </c>
      <c r="B105" s="45" t="s">
        <v>442</v>
      </c>
      <c r="C105" s="11" t="s">
        <v>443</v>
      </c>
      <c r="D105" s="44" t="s">
        <v>444</v>
      </c>
      <c r="E105" s="11" t="s">
        <v>445</v>
      </c>
      <c r="F105" s="20"/>
      <c r="G105" s="14" t="str">
        <f t="shared" si="24"/>
        <v/>
      </c>
      <c r="H105" s="9"/>
      <c r="I105" s="10">
        <v>42125</v>
      </c>
      <c r="J105" s="31"/>
      <c r="K105" s="120" t="str">
        <f t="shared" si="23"/>
        <v/>
      </c>
      <c r="L105" s="13" t="str">
        <f t="shared" si="22"/>
        <v/>
      </c>
      <c r="M105" s="117" t="str">
        <f t="shared" ref="M105:M136" si="25">+IFERROR((VLOOKUP(L105,Meses,2,FALSE))&amp;" "&amp;TEXT(J105,"YYYY"),"")</f>
        <v/>
      </c>
      <c r="N105" s="76"/>
      <c r="O105" s="27" t="str">
        <f t="shared" ref="O105:O136" si="26">IF(OR(G105="",J105=""),"",WORKDAY(J105,G105,$N$9:$N$303))</f>
        <v/>
      </c>
      <c r="P105" s="10"/>
      <c r="Q105" s="24">
        <f t="shared" si="19"/>
        <v>0</v>
      </c>
      <c r="R105" s="33" t="str">
        <f t="shared" si="20"/>
        <v>A TIEMPO</v>
      </c>
      <c r="S105" s="55" t="str">
        <f t="shared" si="21"/>
        <v>ANTES DE 10 DIAS</v>
      </c>
      <c r="T105" s="3"/>
    </row>
    <row r="106" spans="1:20" x14ac:dyDescent="0.25">
      <c r="A106" s="8">
        <v>98</v>
      </c>
      <c r="B106" s="45" t="s">
        <v>446</v>
      </c>
      <c r="C106" s="11" t="s">
        <v>447</v>
      </c>
      <c r="D106" s="44" t="s">
        <v>448</v>
      </c>
      <c r="E106" s="11" t="s">
        <v>449</v>
      </c>
      <c r="F106" s="20" t="s">
        <v>414</v>
      </c>
      <c r="G106" s="14">
        <f t="shared" si="24"/>
        <v>5</v>
      </c>
      <c r="H106" s="9" t="s">
        <v>11</v>
      </c>
      <c r="I106" s="10"/>
      <c r="J106" s="31">
        <v>42129</v>
      </c>
      <c r="K106" s="120" t="str">
        <f t="shared" si="23"/>
        <v>2015</v>
      </c>
      <c r="L106" s="13">
        <f t="shared" si="22"/>
        <v>5</v>
      </c>
      <c r="M106" s="117" t="str">
        <f t="shared" si="25"/>
        <v>Mayo 2015</v>
      </c>
      <c r="N106" s="76"/>
      <c r="O106" s="27">
        <f t="shared" si="26"/>
        <v>42136</v>
      </c>
      <c r="P106" s="10">
        <v>42135</v>
      </c>
      <c r="Q106" s="24">
        <f t="shared" si="19"/>
        <v>4</v>
      </c>
      <c r="R106" s="33" t="str">
        <f t="shared" si="20"/>
        <v>A TIEMPO</v>
      </c>
      <c r="S106" s="55" t="str">
        <f t="shared" si="21"/>
        <v>ANTES DE 10 DIAS</v>
      </c>
      <c r="T106" s="3"/>
    </row>
    <row r="107" spans="1:20" x14ac:dyDescent="0.25">
      <c r="A107" s="8">
        <v>99</v>
      </c>
      <c r="B107" s="45" t="s">
        <v>450</v>
      </c>
      <c r="C107" s="11" t="s">
        <v>451</v>
      </c>
      <c r="D107" s="44" t="s">
        <v>452</v>
      </c>
      <c r="E107" s="11" t="s">
        <v>453</v>
      </c>
      <c r="F107" s="20" t="s">
        <v>6</v>
      </c>
      <c r="G107" s="14">
        <f t="shared" si="24"/>
        <v>3</v>
      </c>
      <c r="H107" s="9" t="s">
        <v>11</v>
      </c>
      <c r="I107" s="10"/>
      <c r="J107" s="31">
        <v>42136</v>
      </c>
      <c r="K107" s="120" t="str">
        <f t="shared" si="23"/>
        <v>2015</v>
      </c>
      <c r="L107" s="13">
        <f t="shared" si="22"/>
        <v>5</v>
      </c>
      <c r="M107" s="117" t="str">
        <f t="shared" si="25"/>
        <v>Mayo 2015</v>
      </c>
      <c r="N107" s="76"/>
      <c r="O107" s="27">
        <f t="shared" si="26"/>
        <v>42139</v>
      </c>
      <c r="P107" s="10">
        <v>42136</v>
      </c>
      <c r="Q107" s="24">
        <f t="shared" si="19"/>
        <v>0</v>
      </c>
      <c r="R107" s="33" t="str">
        <f t="shared" si="20"/>
        <v>A TIEMPO</v>
      </c>
      <c r="S107" s="55" t="str">
        <f t="shared" si="21"/>
        <v>ANTES DE 10 DIAS</v>
      </c>
      <c r="T107" s="3"/>
    </row>
    <row r="108" spans="1:20" x14ac:dyDescent="0.25">
      <c r="A108" s="8">
        <v>100</v>
      </c>
      <c r="B108" s="45" t="s">
        <v>454</v>
      </c>
      <c r="C108" s="11" t="s">
        <v>455</v>
      </c>
      <c r="D108" s="44" t="s">
        <v>456</v>
      </c>
      <c r="E108" s="11" t="s">
        <v>457</v>
      </c>
      <c r="F108" s="20" t="s">
        <v>6</v>
      </c>
      <c r="G108" s="14">
        <f t="shared" si="24"/>
        <v>3</v>
      </c>
      <c r="H108" s="9" t="s">
        <v>11</v>
      </c>
      <c r="I108" s="10"/>
      <c r="J108" s="31">
        <v>42142</v>
      </c>
      <c r="K108" s="120" t="str">
        <f t="shared" si="23"/>
        <v>2015</v>
      </c>
      <c r="L108" s="13">
        <f t="shared" si="22"/>
        <v>5</v>
      </c>
      <c r="M108" s="117" t="str">
        <f t="shared" si="25"/>
        <v>Mayo 2015</v>
      </c>
      <c r="N108" s="76"/>
      <c r="O108" s="27">
        <f t="shared" si="26"/>
        <v>42145</v>
      </c>
      <c r="P108" s="10">
        <v>42142</v>
      </c>
      <c r="Q108" s="24">
        <f t="shared" si="19"/>
        <v>0</v>
      </c>
      <c r="R108" s="33" t="str">
        <f t="shared" si="20"/>
        <v>A TIEMPO</v>
      </c>
      <c r="S108" s="55" t="str">
        <f t="shared" si="21"/>
        <v>ANTES DE 10 DIAS</v>
      </c>
      <c r="T108" s="3"/>
    </row>
    <row r="109" spans="1:20" ht="30" x14ac:dyDescent="0.25">
      <c r="A109" s="8">
        <v>101</v>
      </c>
      <c r="B109" s="45" t="s">
        <v>350</v>
      </c>
      <c r="C109" s="11" t="s">
        <v>327</v>
      </c>
      <c r="D109" s="44" t="s">
        <v>328</v>
      </c>
      <c r="E109" s="19" t="s">
        <v>458</v>
      </c>
      <c r="F109" s="20" t="s">
        <v>25</v>
      </c>
      <c r="G109" s="14">
        <f t="shared" si="24"/>
        <v>3</v>
      </c>
      <c r="H109" s="9" t="s">
        <v>25</v>
      </c>
      <c r="I109" s="10"/>
      <c r="J109" s="31">
        <v>42138</v>
      </c>
      <c r="K109" s="120" t="str">
        <f t="shared" si="23"/>
        <v>2015</v>
      </c>
      <c r="L109" s="13">
        <f t="shared" si="22"/>
        <v>5</v>
      </c>
      <c r="M109" s="117" t="str">
        <f t="shared" si="25"/>
        <v>Mayo 2015</v>
      </c>
      <c r="N109" s="76"/>
      <c r="O109" s="27">
        <f t="shared" si="26"/>
        <v>42143</v>
      </c>
      <c r="P109" s="10">
        <v>42143</v>
      </c>
      <c r="Q109" s="24">
        <f t="shared" si="19"/>
        <v>3</v>
      </c>
      <c r="R109" s="33" t="str">
        <f t="shared" si="20"/>
        <v>A TIEMPO</v>
      </c>
      <c r="S109" s="55" t="s">
        <v>161</v>
      </c>
      <c r="T109" s="3"/>
    </row>
    <row r="110" spans="1:20" ht="30" x14ac:dyDescent="0.25">
      <c r="A110" s="8">
        <v>102</v>
      </c>
      <c r="B110" s="45" t="s">
        <v>459</v>
      </c>
      <c r="C110" s="11" t="s">
        <v>460</v>
      </c>
      <c r="D110" s="44" t="s">
        <v>461</v>
      </c>
      <c r="E110" s="19" t="s">
        <v>462</v>
      </c>
      <c r="F110" s="20" t="s">
        <v>414</v>
      </c>
      <c r="G110" s="14">
        <f>IFERROR(+VLOOKUP(F110,Tiempo3,2,FALSE),"")</f>
        <v>5</v>
      </c>
      <c r="H110" s="9" t="s">
        <v>11</v>
      </c>
      <c r="I110" s="10"/>
      <c r="J110" s="31">
        <v>42144</v>
      </c>
      <c r="K110" s="120" t="str">
        <f t="shared" si="23"/>
        <v>2015</v>
      </c>
      <c r="L110" s="13">
        <f t="shared" si="22"/>
        <v>5</v>
      </c>
      <c r="M110" s="117" t="str">
        <f t="shared" si="25"/>
        <v>Mayo 2015</v>
      </c>
      <c r="N110" s="76"/>
      <c r="O110" s="27">
        <f t="shared" si="26"/>
        <v>42151</v>
      </c>
      <c r="P110" s="10">
        <v>42151</v>
      </c>
      <c r="Q110" s="24">
        <f t="shared" si="19"/>
        <v>5</v>
      </c>
      <c r="R110" s="33" t="str">
        <f t="shared" si="20"/>
        <v>A TIEMPO</v>
      </c>
      <c r="S110" s="55" t="str">
        <f t="shared" si="21"/>
        <v>ANTES DE 10 DIAS</v>
      </c>
      <c r="T110" s="3"/>
    </row>
    <row r="111" spans="1:20" x14ac:dyDescent="0.25">
      <c r="A111" s="8">
        <v>103</v>
      </c>
      <c r="B111" s="45" t="s">
        <v>463</v>
      </c>
      <c r="C111" s="11" t="s">
        <v>464</v>
      </c>
      <c r="D111" s="44" t="s">
        <v>465</v>
      </c>
      <c r="E111" s="11" t="s">
        <v>466</v>
      </c>
      <c r="F111" s="20" t="s">
        <v>6</v>
      </c>
      <c r="G111" s="14">
        <f t="shared" si="24"/>
        <v>3</v>
      </c>
      <c r="H111" s="9" t="s">
        <v>11</v>
      </c>
      <c r="I111" s="10"/>
      <c r="J111" s="31">
        <v>42146</v>
      </c>
      <c r="K111" s="120" t="str">
        <f t="shared" si="23"/>
        <v>2015</v>
      </c>
      <c r="L111" s="13">
        <f t="shared" si="22"/>
        <v>5</v>
      </c>
      <c r="M111" s="117" t="str">
        <f t="shared" si="25"/>
        <v>Mayo 2015</v>
      </c>
      <c r="N111" s="76"/>
      <c r="O111" s="27">
        <f t="shared" si="26"/>
        <v>42151</v>
      </c>
      <c r="P111" s="10">
        <v>42150</v>
      </c>
      <c r="Q111" s="24">
        <f t="shared" si="19"/>
        <v>2</v>
      </c>
      <c r="R111" s="33" t="str">
        <f t="shared" si="20"/>
        <v>A TIEMPO</v>
      </c>
      <c r="S111" s="55" t="str">
        <f t="shared" si="21"/>
        <v>ANTES DE 10 DIAS</v>
      </c>
      <c r="T111" s="3"/>
    </row>
    <row r="112" spans="1:20" x14ac:dyDescent="0.25">
      <c r="A112" s="8">
        <v>104</v>
      </c>
      <c r="B112" s="45" t="s">
        <v>467</v>
      </c>
      <c r="C112" s="11" t="s">
        <v>468</v>
      </c>
      <c r="D112" s="44" t="s">
        <v>469</v>
      </c>
      <c r="E112" s="11" t="s">
        <v>470</v>
      </c>
      <c r="F112" s="20" t="s">
        <v>6</v>
      </c>
      <c r="G112" s="14">
        <f t="shared" si="24"/>
        <v>3</v>
      </c>
      <c r="H112" s="9" t="s">
        <v>11</v>
      </c>
      <c r="I112" s="10"/>
      <c r="J112" s="31">
        <v>42146</v>
      </c>
      <c r="K112" s="120" t="str">
        <f t="shared" si="23"/>
        <v>2015</v>
      </c>
      <c r="L112" s="13">
        <f t="shared" si="22"/>
        <v>5</v>
      </c>
      <c r="M112" s="117" t="str">
        <f t="shared" si="25"/>
        <v>Mayo 2015</v>
      </c>
      <c r="N112" s="76"/>
      <c r="O112" s="27">
        <f t="shared" si="26"/>
        <v>42151</v>
      </c>
      <c r="P112" s="10">
        <v>42150</v>
      </c>
      <c r="Q112" s="24">
        <f t="shared" si="19"/>
        <v>2</v>
      </c>
      <c r="R112" s="33" t="str">
        <f t="shared" si="20"/>
        <v>A TIEMPO</v>
      </c>
      <c r="S112" s="55" t="str">
        <f t="shared" si="21"/>
        <v>ANTES DE 10 DIAS</v>
      </c>
      <c r="T112" s="3"/>
    </row>
    <row r="113" spans="1:20" ht="30" x14ac:dyDescent="0.25">
      <c r="A113" s="8">
        <v>105</v>
      </c>
      <c r="B113" s="45" t="s">
        <v>473</v>
      </c>
      <c r="C113" s="11" t="s">
        <v>474</v>
      </c>
      <c r="D113" s="44" t="s">
        <v>475</v>
      </c>
      <c r="E113" s="19" t="s">
        <v>476</v>
      </c>
      <c r="F113" s="20" t="s">
        <v>25</v>
      </c>
      <c r="G113" s="14">
        <f t="shared" si="24"/>
        <v>3</v>
      </c>
      <c r="H113" s="9" t="s">
        <v>11</v>
      </c>
      <c r="I113" s="10"/>
      <c r="J113" s="31">
        <v>42163</v>
      </c>
      <c r="K113" s="120" t="str">
        <f t="shared" si="23"/>
        <v>2015</v>
      </c>
      <c r="L113" s="13">
        <f t="shared" si="22"/>
        <v>6</v>
      </c>
      <c r="M113" s="117" t="str">
        <f t="shared" si="25"/>
        <v>Junio 2015</v>
      </c>
      <c r="N113" s="76"/>
      <c r="O113" s="27">
        <f t="shared" si="26"/>
        <v>42166</v>
      </c>
      <c r="P113" s="10">
        <v>42164</v>
      </c>
      <c r="Q113" s="24">
        <f t="shared" si="19"/>
        <v>1</v>
      </c>
      <c r="R113" s="33" t="str">
        <f t="shared" si="20"/>
        <v>A TIEMPO</v>
      </c>
      <c r="S113" s="55" t="str">
        <f t="shared" si="21"/>
        <v>ANTES DE 10 DIAS</v>
      </c>
      <c r="T113" s="3"/>
    </row>
    <row r="114" spans="1:20" x14ac:dyDescent="0.25">
      <c r="A114" s="8">
        <v>106</v>
      </c>
      <c r="B114" s="45" t="s">
        <v>477</v>
      </c>
      <c r="C114" s="11" t="s">
        <v>478</v>
      </c>
      <c r="D114" s="44" t="s">
        <v>479</v>
      </c>
      <c r="E114" s="11" t="s">
        <v>118</v>
      </c>
      <c r="F114" s="20" t="s">
        <v>6</v>
      </c>
      <c r="G114" s="14">
        <f t="shared" si="24"/>
        <v>3</v>
      </c>
      <c r="H114" s="9" t="s">
        <v>11</v>
      </c>
      <c r="I114" s="10"/>
      <c r="J114" s="31">
        <v>42165</v>
      </c>
      <c r="K114" s="120" t="str">
        <f t="shared" si="23"/>
        <v>2015</v>
      </c>
      <c r="L114" s="13">
        <f t="shared" si="22"/>
        <v>6</v>
      </c>
      <c r="M114" s="117" t="str">
        <f t="shared" si="25"/>
        <v>Junio 2015</v>
      </c>
      <c r="N114" s="76"/>
      <c r="O114" s="27">
        <f t="shared" si="26"/>
        <v>42170</v>
      </c>
      <c r="P114" s="10">
        <v>42165</v>
      </c>
      <c r="Q114" s="24">
        <f t="shared" si="19"/>
        <v>0</v>
      </c>
      <c r="R114" s="33" t="str">
        <f t="shared" si="20"/>
        <v>A TIEMPO</v>
      </c>
      <c r="S114" s="55" t="str">
        <f t="shared" si="21"/>
        <v>ANTES DE 10 DIAS</v>
      </c>
      <c r="T114" s="3"/>
    </row>
    <row r="115" spans="1:20" x14ac:dyDescent="0.25">
      <c r="A115" s="8">
        <v>107</v>
      </c>
      <c r="B115" s="45" t="s">
        <v>480</v>
      </c>
      <c r="C115" s="11"/>
      <c r="D115" s="44" t="s">
        <v>481</v>
      </c>
      <c r="E115" s="11" t="s">
        <v>482</v>
      </c>
      <c r="F115" s="20" t="s">
        <v>414</v>
      </c>
      <c r="G115" s="14">
        <f t="shared" si="24"/>
        <v>5</v>
      </c>
      <c r="H115" s="9" t="s">
        <v>11</v>
      </c>
      <c r="I115" s="10"/>
      <c r="J115" s="31">
        <v>42164</v>
      </c>
      <c r="K115" s="120" t="str">
        <f t="shared" si="23"/>
        <v>2015</v>
      </c>
      <c r="L115" s="13">
        <f t="shared" si="22"/>
        <v>6</v>
      </c>
      <c r="M115" s="117" t="str">
        <f t="shared" si="25"/>
        <v>Junio 2015</v>
      </c>
      <c r="N115" s="76"/>
      <c r="O115" s="27">
        <f t="shared" si="26"/>
        <v>42171</v>
      </c>
      <c r="P115" s="10">
        <v>42165</v>
      </c>
      <c r="Q115" s="24">
        <f t="shared" si="19"/>
        <v>1</v>
      </c>
      <c r="R115" s="33" t="str">
        <f t="shared" si="20"/>
        <v>A TIEMPO</v>
      </c>
      <c r="S115" s="55" t="str">
        <f t="shared" si="21"/>
        <v>ANTES DE 10 DIAS</v>
      </c>
      <c r="T115" s="3"/>
    </row>
    <row r="116" spans="1:20" x14ac:dyDescent="0.25">
      <c r="A116" s="8">
        <v>108</v>
      </c>
      <c r="B116" s="45" t="s">
        <v>483</v>
      </c>
      <c r="C116" s="11" t="s">
        <v>484</v>
      </c>
      <c r="D116" s="44" t="s">
        <v>485</v>
      </c>
      <c r="E116" s="11" t="s">
        <v>486</v>
      </c>
      <c r="F116" s="20" t="s">
        <v>414</v>
      </c>
      <c r="G116" s="14">
        <f t="shared" si="24"/>
        <v>5</v>
      </c>
      <c r="H116" s="9" t="s">
        <v>11</v>
      </c>
      <c r="I116" s="10"/>
      <c r="J116" s="31">
        <v>42170</v>
      </c>
      <c r="K116" s="120" t="str">
        <f t="shared" si="23"/>
        <v>2015</v>
      </c>
      <c r="L116" s="13">
        <f t="shared" si="22"/>
        <v>6</v>
      </c>
      <c r="M116" s="117" t="str">
        <f t="shared" si="25"/>
        <v>Junio 2015</v>
      </c>
      <c r="N116" s="76"/>
      <c r="O116" s="27">
        <f t="shared" si="26"/>
        <v>42177</v>
      </c>
      <c r="P116" s="10">
        <v>42171</v>
      </c>
      <c r="Q116" s="24">
        <f t="shared" si="19"/>
        <v>1</v>
      </c>
      <c r="R116" s="33" t="str">
        <f t="shared" si="20"/>
        <v>A TIEMPO</v>
      </c>
      <c r="S116" s="55" t="str">
        <f t="shared" si="21"/>
        <v>ANTES DE 10 DIAS</v>
      </c>
      <c r="T116" s="3"/>
    </row>
    <row r="117" spans="1:20" x14ac:dyDescent="0.25">
      <c r="A117" s="8">
        <v>109</v>
      </c>
      <c r="B117" s="45" t="s">
        <v>483</v>
      </c>
      <c r="C117" s="11" t="s">
        <v>484</v>
      </c>
      <c r="D117" s="44" t="s">
        <v>485</v>
      </c>
      <c r="E117" s="11" t="s">
        <v>487</v>
      </c>
      <c r="F117" s="20" t="s">
        <v>6</v>
      </c>
      <c r="G117" s="14">
        <f t="shared" si="24"/>
        <v>3</v>
      </c>
      <c r="H117" s="9" t="s">
        <v>11</v>
      </c>
      <c r="I117" s="10"/>
      <c r="J117" s="31">
        <v>42170</v>
      </c>
      <c r="K117" s="120" t="str">
        <f t="shared" si="23"/>
        <v>2015</v>
      </c>
      <c r="L117" s="13">
        <f t="shared" si="22"/>
        <v>6</v>
      </c>
      <c r="M117" s="117" t="str">
        <f t="shared" si="25"/>
        <v>Junio 2015</v>
      </c>
      <c r="N117" s="76"/>
      <c r="O117" s="27">
        <f t="shared" si="26"/>
        <v>42173</v>
      </c>
      <c r="P117" s="10">
        <v>42172</v>
      </c>
      <c r="Q117" s="24">
        <f t="shared" si="19"/>
        <v>2</v>
      </c>
      <c r="R117" s="33" t="str">
        <f t="shared" si="20"/>
        <v>A TIEMPO</v>
      </c>
      <c r="S117" s="55" t="str">
        <f t="shared" si="21"/>
        <v>ANTES DE 10 DIAS</v>
      </c>
      <c r="T117" s="3"/>
    </row>
    <row r="118" spans="1:20" ht="30" x14ac:dyDescent="0.25">
      <c r="A118" s="8">
        <v>110</v>
      </c>
      <c r="B118" s="45" t="s">
        <v>477</v>
      </c>
      <c r="C118" s="11" t="s">
        <v>478</v>
      </c>
      <c r="D118" s="44" t="s">
        <v>479</v>
      </c>
      <c r="E118" s="19" t="s">
        <v>488</v>
      </c>
      <c r="F118" s="20" t="s">
        <v>414</v>
      </c>
      <c r="G118" s="14">
        <f t="shared" si="24"/>
        <v>5</v>
      </c>
      <c r="H118" s="9" t="s">
        <v>11</v>
      </c>
      <c r="I118" s="10"/>
      <c r="J118" s="31">
        <v>42170</v>
      </c>
      <c r="K118" s="120" t="str">
        <f t="shared" si="23"/>
        <v>2015</v>
      </c>
      <c r="L118" s="13">
        <f t="shared" si="22"/>
        <v>6</v>
      </c>
      <c r="M118" s="117" t="str">
        <f t="shared" si="25"/>
        <v>Junio 2015</v>
      </c>
      <c r="N118" s="76"/>
      <c r="O118" s="27">
        <f t="shared" si="26"/>
        <v>42177</v>
      </c>
      <c r="P118" s="10">
        <v>42172</v>
      </c>
      <c r="Q118" s="24">
        <f t="shared" si="19"/>
        <v>2</v>
      </c>
      <c r="R118" s="33" t="str">
        <f t="shared" si="20"/>
        <v>A TIEMPO</v>
      </c>
      <c r="S118" s="55" t="str">
        <f t="shared" si="21"/>
        <v>ANTES DE 10 DIAS</v>
      </c>
      <c r="T118" s="3"/>
    </row>
    <row r="119" spans="1:20" ht="30" x14ac:dyDescent="0.25">
      <c r="A119" s="8">
        <v>111</v>
      </c>
      <c r="B119" s="45" t="s">
        <v>489</v>
      </c>
      <c r="C119" s="11" t="s">
        <v>490</v>
      </c>
      <c r="D119" s="44" t="s">
        <v>491</v>
      </c>
      <c r="E119" s="19" t="s">
        <v>492</v>
      </c>
      <c r="F119" s="20" t="s">
        <v>414</v>
      </c>
      <c r="G119" s="14">
        <f t="shared" si="24"/>
        <v>5</v>
      </c>
      <c r="H119" s="9" t="s">
        <v>11</v>
      </c>
      <c r="I119" s="10"/>
      <c r="J119" s="31">
        <v>42173</v>
      </c>
      <c r="K119" s="120" t="str">
        <f t="shared" si="23"/>
        <v>2015</v>
      </c>
      <c r="L119" s="13">
        <f t="shared" si="22"/>
        <v>6</v>
      </c>
      <c r="M119" s="117" t="str">
        <f t="shared" si="25"/>
        <v>Junio 2015</v>
      </c>
      <c r="N119" s="76"/>
      <c r="O119" s="27">
        <f t="shared" si="26"/>
        <v>42180</v>
      </c>
      <c r="P119" s="10">
        <v>42174</v>
      </c>
      <c r="Q119" s="24">
        <f t="shared" si="19"/>
        <v>1</v>
      </c>
      <c r="R119" s="33" t="str">
        <f t="shared" si="20"/>
        <v>A TIEMPO</v>
      </c>
      <c r="S119" s="55" t="str">
        <f t="shared" si="21"/>
        <v>ANTES DE 10 DIAS</v>
      </c>
      <c r="T119" s="3"/>
    </row>
    <row r="120" spans="1:20" x14ac:dyDescent="0.25">
      <c r="A120" s="8">
        <v>112</v>
      </c>
      <c r="B120" s="45" t="s">
        <v>493</v>
      </c>
      <c r="C120" s="11" t="s">
        <v>494</v>
      </c>
      <c r="D120" s="44" t="s">
        <v>495</v>
      </c>
      <c r="E120" s="11" t="s">
        <v>263</v>
      </c>
      <c r="F120" s="20" t="s">
        <v>414</v>
      </c>
      <c r="G120" s="14">
        <f t="shared" si="24"/>
        <v>5</v>
      </c>
      <c r="H120" s="9" t="s">
        <v>11</v>
      </c>
      <c r="I120" s="10"/>
      <c r="J120" s="31">
        <v>42174</v>
      </c>
      <c r="K120" s="120" t="str">
        <f t="shared" si="23"/>
        <v>2015</v>
      </c>
      <c r="L120" s="13">
        <f t="shared" si="22"/>
        <v>6</v>
      </c>
      <c r="M120" s="117" t="str">
        <f t="shared" si="25"/>
        <v>Junio 2015</v>
      </c>
      <c r="N120" s="76"/>
      <c r="O120" s="27">
        <f t="shared" si="26"/>
        <v>42181</v>
      </c>
      <c r="P120" s="10">
        <v>42178</v>
      </c>
      <c r="Q120" s="24">
        <f t="shared" si="19"/>
        <v>2</v>
      </c>
      <c r="R120" s="33" t="str">
        <f t="shared" si="20"/>
        <v>A TIEMPO</v>
      </c>
      <c r="S120" s="55" t="str">
        <f t="shared" si="21"/>
        <v>ANTES DE 10 DIAS</v>
      </c>
      <c r="T120" s="3"/>
    </row>
    <row r="121" spans="1:20" x14ac:dyDescent="0.25">
      <c r="A121" s="8">
        <v>113</v>
      </c>
      <c r="B121" s="45" t="s">
        <v>496</v>
      </c>
      <c r="C121" s="11"/>
      <c r="D121" s="44" t="s">
        <v>497</v>
      </c>
      <c r="E121" s="11" t="s">
        <v>498</v>
      </c>
      <c r="F121" s="20" t="s">
        <v>414</v>
      </c>
      <c r="G121" s="14">
        <f t="shared" si="24"/>
        <v>5</v>
      </c>
      <c r="H121" s="9" t="s">
        <v>11</v>
      </c>
      <c r="I121" s="10"/>
      <c r="J121" s="31">
        <v>42185</v>
      </c>
      <c r="K121" s="120" t="str">
        <f t="shared" si="23"/>
        <v>2015</v>
      </c>
      <c r="L121" s="13">
        <f t="shared" si="22"/>
        <v>6</v>
      </c>
      <c r="M121" s="117" t="str">
        <f t="shared" si="25"/>
        <v>Junio 2015</v>
      </c>
      <c r="N121" s="76"/>
      <c r="O121" s="27">
        <f t="shared" si="26"/>
        <v>42192</v>
      </c>
      <c r="P121" s="10">
        <v>42186</v>
      </c>
      <c r="Q121" s="24">
        <f t="shared" si="19"/>
        <v>1</v>
      </c>
      <c r="R121" s="33" t="str">
        <f t="shared" si="20"/>
        <v>A TIEMPO</v>
      </c>
      <c r="S121" s="55" t="str">
        <f t="shared" si="21"/>
        <v>ANTES DE 10 DIAS</v>
      </c>
      <c r="T121" s="3"/>
    </row>
    <row r="122" spans="1:20" ht="30" x14ac:dyDescent="0.25">
      <c r="A122" s="8">
        <v>114</v>
      </c>
      <c r="B122" s="45" t="s">
        <v>499</v>
      </c>
      <c r="C122" s="11" t="s">
        <v>500</v>
      </c>
      <c r="D122" s="44" t="s">
        <v>501</v>
      </c>
      <c r="E122" s="19" t="s">
        <v>502</v>
      </c>
      <c r="F122" s="20" t="s">
        <v>414</v>
      </c>
      <c r="G122" s="14">
        <f t="shared" si="24"/>
        <v>5</v>
      </c>
      <c r="H122" s="9" t="s">
        <v>11</v>
      </c>
      <c r="I122" s="10"/>
      <c r="J122" s="31">
        <v>42187</v>
      </c>
      <c r="K122" s="120" t="str">
        <f t="shared" si="23"/>
        <v>2015</v>
      </c>
      <c r="L122" s="13">
        <f t="shared" si="22"/>
        <v>7</v>
      </c>
      <c r="M122" s="117" t="str">
        <f t="shared" si="25"/>
        <v>Julio 2015</v>
      </c>
      <c r="N122" s="76"/>
      <c r="O122" s="27">
        <f t="shared" si="26"/>
        <v>42194</v>
      </c>
      <c r="P122" s="10">
        <v>42192</v>
      </c>
      <c r="Q122" s="24">
        <f t="shared" si="19"/>
        <v>3</v>
      </c>
      <c r="R122" s="33" t="str">
        <f t="shared" si="20"/>
        <v>A TIEMPO</v>
      </c>
      <c r="S122" s="55" t="str">
        <f t="shared" si="21"/>
        <v>ANTES DE 10 DIAS</v>
      </c>
      <c r="T122" s="3"/>
    </row>
    <row r="123" spans="1:20" x14ac:dyDescent="0.25">
      <c r="A123" s="8">
        <v>115</v>
      </c>
      <c r="B123" s="45" t="s">
        <v>507</v>
      </c>
      <c r="C123" s="11" t="s">
        <v>508</v>
      </c>
      <c r="D123" s="44" t="s">
        <v>509</v>
      </c>
      <c r="E123" s="11" t="s">
        <v>510</v>
      </c>
      <c r="F123" s="20" t="s">
        <v>6</v>
      </c>
      <c r="G123" s="14">
        <f t="shared" si="24"/>
        <v>3</v>
      </c>
      <c r="H123" s="9" t="s">
        <v>11</v>
      </c>
      <c r="I123" s="10"/>
      <c r="J123" s="31">
        <v>42216</v>
      </c>
      <c r="K123" s="120" t="str">
        <f t="shared" si="23"/>
        <v>2015</v>
      </c>
      <c r="L123" s="13">
        <f t="shared" si="22"/>
        <v>7</v>
      </c>
      <c r="M123" s="117" t="str">
        <f t="shared" si="25"/>
        <v>Julio 2015</v>
      </c>
      <c r="N123" s="76"/>
      <c r="O123" s="27">
        <f t="shared" si="26"/>
        <v>42221</v>
      </c>
      <c r="P123" s="10">
        <v>42221</v>
      </c>
      <c r="Q123" s="24">
        <f t="shared" si="19"/>
        <v>3</v>
      </c>
      <c r="R123" s="33" t="str">
        <f t="shared" si="20"/>
        <v>A TIEMPO</v>
      </c>
      <c r="S123" s="55" t="str">
        <f t="shared" si="21"/>
        <v>ANTES DE 10 DIAS</v>
      </c>
      <c r="T123" s="3"/>
    </row>
    <row r="124" spans="1:20" x14ac:dyDescent="0.25">
      <c r="A124" s="8">
        <v>116</v>
      </c>
      <c r="B124" s="45" t="s">
        <v>511</v>
      </c>
      <c r="C124" s="11" t="s">
        <v>512</v>
      </c>
      <c r="D124" s="44" t="s">
        <v>513</v>
      </c>
      <c r="E124" s="11" t="s">
        <v>514</v>
      </c>
      <c r="F124" s="20" t="s">
        <v>4</v>
      </c>
      <c r="G124" s="14">
        <f t="shared" si="24"/>
        <v>15</v>
      </c>
      <c r="H124" s="9" t="s">
        <v>11</v>
      </c>
      <c r="I124" s="10"/>
      <c r="J124" s="31">
        <v>42228</v>
      </c>
      <c r="K124" s="120" t="str">
        <f t="shared" si="23"/>
        <v>2015</v>
      </c>
      <c r="L124" s="13">
        <f t="shared" si="22"/>
        <v>8</v>
      </c>
      <c r="M124" s="117" t="str">
        <f t="shared" si="25"/>
        <v>Agosto 2015</v>
      </c>
      <c r="N124" s="76"/>
      <c r="O124" s="27">
        <f t="shared" si="26"/>
        <v>42249</v>
      </c>
      <c r="P124" s="10"/>
      <c r="Q124" s="24">
        <f t="shared" si="19"/>
        <v>0</v>
      </c>
      <c r="R124" s="33" t="str">
        <f t="shared" si="20"/>
        <v>A TIEMPO</v>
      </c>
      <c r="S124" s="55" t="str">
        <f t="shared" si="21"/>
        <v>ANTES DE 10 DIAS</v>
      </c>
      <c r="T124" s="3"/>
    </row>
    <row r="125" spans="1:20" x14ac:dyDescent="0.25">
      <c r="A125" s="8">
        <v>117</v>
      </c>
      <c r="B125" s="45" t="s">
        <v>524</v>
      </c>
      <c r="C125" s="11" t="s">
        <v>515</v>
      </c>
      <c r="D125" s="44" t="s">
        <v>516</v>
      </c>
      <c r="E125" s="11" t="s">
        <v>517</v>
      </c>
      <c r="F125" s="20" t="s">
        <v>6</v>
      </c>
      <c r="G125" s="14">
        <f t="shared" si="24"/>
        <v>3</v>
      </c>
      <c r="H125" s="9" t="s">
        <v>11</v>
      </c>
      <c r="I125" s="10"/>
      <c r="J125" s="31">
        <v>42229</v>
      </c>
      <c r="K125" s="120" t="str">
        <f t="shared" si="23"/>
        <v>2015</v>
      </c>
      <c r="L125" s="13">
        <f t="shared" si="22"/>
        <v>8</v>
      </c>
      <c r="M125" s="117" t="str">
        <f t="shared" si="25"/>
        <v>Agosto 2015</v>
      </c>
      <c r="N125" s="76"/>
      <c r="O125" s="27">
        <f t="shared" si="26"/>
        <v>42234</v>
      </c>
      <c r="P125" s="10">
        <v>42230</v>
      </c>
      <c r="Q125" s="24">
        <f t="shared" si="19"/>
        <v>1</v>
      </c>
      <c r="R125" s="33" t="str">
        <f t="shared" si="20"/>
        <v>A TIEMPO</v>
      </c>
      <c r="S125" s="55" t="str">
        <f t="shared" si="21"/>
        <v>ANTES DE 10 DIAS</v>
      </c>
      <c r="T125" s="3"/>
    </row>
    <row r="126" spans="1:20" ht="30" x14ac:dyDescent="0.25">
      <c r="A126" s="8">
        <v>118</v>
      </c>
      <c r="B126" s="45" t="s">
        <v>520</v>
      </c>
      <c r="C126" s="11" t="s">
        <v>521</v>
      </c>
      <c r="D126" s="44" t="s">
        <v>522</v>
      </c>
      <c r="E126" s="19" t="s">
        <v>523</v>
      </c>
      <c r="F126" s="20" t="s">
        <v>4</v>
      </c>
      <c r="G126" s="14">
        <f t="shared" si="24"/>
        <v>15</v>
      </c>
      <c r="H126" s="9" t="s">
        <v>11</v>
      </c>
      <c r="I126" s="10"/>
      <c r="J126" s="31">
        <v>42228</v>
      </c>
      <c r="K126" s="120" t="str">
        <f t="shared" si="23"/>
        <v>2015</v>
      </c>
      <c r="L126" s="13">
        <f t="shared" si="22"/>
        <v>8</v>
      </c>
      <c r="M126" s="117" t="str">
        <f t="shared" si="25"/>
        <v>Agosto 2015</v>
      </c>
      <c r="N126" s="76"/>
      <c r="O126" s="27">
        <f t="shared" si="26"/>
        <v>42249</v>
      </c>
      <c r="P126" s="10"/>
      <c r="Q126" s="24">
        <f t="shared" si="19"/>
        <v>0</v>
      </c>
      <c r="R126" s="33" t="str">
        <f t="shared" si="20"/>
        <v>A TIEMPO</v>
      </c>
      <c r="S126" s="55" t="str">
        <f t="shared" si="21"/>
        <v>ANTES DE 10 DIAS</v>
      </c>
      <c r="T126" s="3"/>
    </row>
    <row r="127" spans="1:20" x14ac:dyDescent="0.25">
      <c r="A127" s="8">
        <v>119</v>
      </c>
      <c r="B127" s="45" t="s">
        <v>525</v>
      </c>
      <c r="C127" s="11" t="s">
        <v>526</v>
      </c>
      <c r="D127" s="44" t="s">
        <v>527</v>
      </c>
      <c r="E127" s="11" t="s">
        <v>528</v>
      </c>
      <c r="F127" s="20" t="s">
        <v>6</v>
      </c>
      <c r="G127" s="14">
        <f t="shared" si="24"/>
        <v>3</v>
      </c>
      <c r="H127" s="9" t="s">
        <v>11</v>
      </c>
      <c r="I127" s="10"/>
      <c r="J127" s="31">
        <v>42234</v>
      </c>
      <c r="K127" s="120" t="str">
        <f t="shared" si="23"/>
        <v>2015</v>
      </c>
      <c r="L127" s="13">
        <f t="shared" si="22"/>
        <v>8</v>
      </c>
      <c r="M127" s="117" t="str">
        <f t="shared" si="25"/>
        <v>Agosto 2015</v>
      </c>
      <c r="N127" s="76"/>
      <c r="O127" s="27">
        <f t="shared" si="26"/>
        <v>42237</v>
      </c>
      <c r="P127" s="10">
        <v>42235</v>
      </c>
      <c r="Q127" s="24">
        <f t="shared" si="19"/>
        <v>1</v>
      </c>
      <c r="R127" s="33" t="str">
        <f t="shared" si="20"/>
        <v>A TIEMPO</v>
      </c>
      <c r="S127" s="55" t="str">
        <f t="shared" si="21"/>
        <v>ANTES DE 10 DIAS</v>
      </c>
      <c r="T127" s="3"/>
    </row>
    <row r="128" spans="1:20" x14ac:dyDescent="0.25">
      <c r="A128" s="8">
        <v>120</v>
      </c>
      <c r="B128" s="45" t="s">
        <v>529</v>
      </c>
      <c r="C128" s="11" t="s">
        <v>530</v>
      </c>
      <c r="D128" s="44" t="s">
        <v>531</v>
      </c>
      <c r="E128" s="11" t="s">
        <v>532</v>
      </c>
      <c r="F128" s="20" t="s">
        <v>414</v>
      </c>
      <c r="G128" s="14">
        <f t="shared" si="24"/>
        <v>5</v>
      </c>
      <c r="H128" s="9" t="s">
        <v>11</v>
      </c>
      <c r="I128" s="10"/>
      <c r="J128" s="31">
        <v>42236</v>
      </c>
      <c r="K128" s="120" t="str">
        <f t="shared" si="23"/>
        <v>2015</v>
      </c>
      <c r="L128" s="13">
        <f t="shared" si="22"/>
        <v>8</v>
      </c>
      <c r="M128" s="117" t="str">
        <f t="shared" si="25"/>
        <v>Agosto 2015</v>
      </c>
      <c r="N128" s="76"/>
      <c r="O128" s="27">
        <f t="shared" si="26"/>
        <v>42243</v>
      </c>
      <c r="P128" s="10">
        <v>42237</v>
      </c>
      <c r="Q128" s="24">
        <f t="shared" si="19"/>
        <v>1</v>
      </c>
      <c r="R128" s="33" t="str">
        <f t="shared" si="20"/>
        <v>A TIEMPO</v>
      </c>
      <c r="S128" s="55" t="str">
        <f t="shared" si="21"/>
        <v>ANTES DE 10 DIAS</v>
      </c>
      <c r="T128" s="3"/>
    </row>
    <row r="129" spans="1:20" ht="30" x14ac:dyDescent="0.25">
      <c r="A129" s="8">
        <v>121</v>
      </c>
      <c r="B129" s="45" t="s">
        <v>533</v>
      </c>
      <c r="C129" s="11" t="s">
        <v>534</v>
      </c>
      <c r="D129" s="44" t="s">
        <v>536</v>
      </c>
      <c r="E129" s="19" t="s">
        <v>535</v>
      </c>
      <c r="F129" s="20" t="s">
        <v>25</v>
      </c>
      <c r="G129" s="14">
        <f t="shared" si="24"/>
        <v>3</v>
      </c>
      <c r="H129" s="9" t="s">
        <v>25</v>
      </c>
      <c r="I129" s="10"/>
      <c r="J129" s="31">
        <v>42240</v>
      </c>
      <c r="K129" s="120" t="str">
        <f t="shared" si="23"/>
        <v>2015</v>
      </c>
      <c r="L129" s="13">
        <f t="shared" si="22"/>
        <v>8</v>
      </c>
      <c r="M129" s="117" t="str">
        <f t="shared" si="25"/>
        <v>Agosto 2015</v>
      </c>
      <c r="N129" s="76"/>
      <c r="O129" s="27">
        <f t="shared" si="26"/>
        <v>42243</v>
      </c>
      <c r="P129" s="10">
        <v>42242</v>
      </c>
      <c r="Q129" s="24">
        <f t="shared" si="19"/>
        <v>2</v>
      </c>
      <c r="R129" s="33" t="str">
        <f t="shared" si="20"/>
        <v>A TIEMPO</v>
      </c>
      <c r="S129" s="55" t="s">
        <v>161</v>
      </c>
      <c r="T129" s="3"/>
    </row>
    <row r="130" spans="1:20" ht="30" x14ac:dyDescent="0.25">
      <c r="A130" s="8">
        <v>122</v>
      </c>
      <c r="B130" s="45" t="s">
        <v>537</v>
      </c>
      <c r="C130" s="11" t="s">
        <v>538</v>
      </c>
      <c r="D130" s="44" t="s">
        <v>539</v>
      </c>
      <c r="E130" s="19" t="s">
        <v>540</v>
      </c>
      <c r="F130" s="20" t="s">
        <v>10</v>
      </c>
      <c r="G130" s="14">
        <f t="shared" ref="G130:G161" si="27">IFERROR(+VLOOKUP(F130,Tiempo3,2,FALSE),"")</f>
        <v>5</v>
      </c>
      <c r="H130" s="9" t="s">
        <v>10</v>
      </c>
      <c r="I130" s="10"/>
      <c r="J130" s="31">
        <v>42242</v>
      </c>
      <c r="K130" s="120" t="str">
        <f t="shared" si="23"/>
        <v>2015</v>
      </c>
      <c r="L130" s="13">
        <f t="shared" si="22"/>
        <v>8</v>
      </c>
      <c r="M130" s="117" t="str">
        <f t="shared" si="25"/>
        <v>Agosto 2015</v>
      </c>
      <c r="N130" s="76"/>
      <c r="O130" s="27">
        <f t="shared" si="26"/>
        <v>42249</v>
      </c>
      <c r="P130" s="10">
        <v>42242</v>
      </c>
      <c r="Q130" s="24">
        <f t="shared" si="19"/>
        <v>0</v>
      </c>
      <c r="R130" s="33" t="str">
        <f t="shared" si="20"/>
        <v>A TIEMPO</v>
      </c>
      <c r="S130" s="55" t="s">
        <v>161</v>
      </c>
      <c r="T130" s="3"/>
    </row>
    <row r="131" spans="1:20" x14ac:dyDescent="0.25">
      <c r="A131" s="8">
        <v>123</v>
      </c>
      <c r="B131" s="45" t="s">
        <v>541</v>
      </c>
      <c r="C131" s="11" t="s">
        <v>534</v>
      </c>
      <c r="D131" s="44" t="s">
        <v>536</v>
      </c>
      <c r="E131" s="11" t="s">
        <v>542</v>
      </c>
      <c r="F131" s="20" t="s">
        <v>10</v>
      </c>
      <c r="G131" s="14">
        <f t="shared" si="27"/>
        <v>5</v>
      </c>
      <c r="H131" s="9" t="s">
        <v>10</v>
      </c>
      <c r="I131" s="10"/>
      <c r="J131" s="31">
        <v>42244</v>
      </c>
      <c r="K131" s="120" t="str">
        <f t="shared" si="23"/>
        <v>2015</v>
      </c>
      <c r="L131" s="13">
        <f t="shared" si="22"/>
        <v>8</v>
      </c>
      <c r="M131" s="117" t="str">
        <f t="shared" si="25"/>
        <v>Agosto 2015</v>
      </c>
      <c r="N131" s="76"/>
      <c r="O131" s="27">
        <f t="shared" si="26"/>
        <v>42251</v>
      </c>
      <c r="P131" s="10">
        <v>42249</v>
      </c>
      <c r="Q131" s="24">
        <f t="shared" si="19"/>
        <v>3</v>
      </c>
      <c r="R131" s="33" t="str">
        <f t="shared" si="20"/>
        <v>A TIEMPO</v>
      </c>
      <c r="S131" s="55" t="s">
        <v>161</v>
      </c>
      <c r="T131" s="3"/>
    </row>
    <row r="132" spans="1:20" x14ac:dyDescent="0.25">
      <c r="A132" s="8">
        <v>124</v>
      </c>
      <c r="B132" s="45" t="s">
        <v>543</v>
      </c>
      <c r="C132" s="11" t="s">
        <v>544</v>
      </c>
      <c r="D132" s="44" t="s">
        <v>545</v>
      </c>
      <c r="E132" s="11" t="s">
        <v>546</v>
      </c>
      <c r="F132" s="20" t="s">
        <v>10</v>
      </c>
      <c r="G132" s="14">
        <f t="shared" si="27"/>
        <v>5</v>
      </c>
      <c r="H132" s="9" t="s">
        <v>10</v>
      </c>
      <c r="I132" s="10"/>
      <c r="J132" s="31">
        <v>42249</v>
      </c>
      <c r="K132" s="120" t="str">
        <f t="shared" si="23"/>
        <v>2015</v>
      </c>
      <c r="L132" s="13">
        <f t="shared" si="22"/>
        <v>9</v>
      </c>
      <c r="M132" s="117" t="str">
        <f t="shared" si="25"/>
        <v>Septiembre 2015</v>
      </c>
      <c r="N132" s="76"/>
      <c r="O132" s="27">
        <f t="shared" si="26"/>
        <v>42256</v>
      </c>
      <c r="P132" s="10">
        <v>42254</v>
      </c>
      <c r="Q132" s="24">
        <f t="shared" si="19"/>
        <v>3</v>
      </c>
      <c r="R132" s="33" t="str">
        <f t="shared" si="20"/>
        <v>A TIEMPO</v>
      </c>
      <c r="S132" s="55" t="s">
        <v>161</v>
      </c>
      <c r="T132" s="3"/>
    </row>
    <row r="133" spans="1:20" ht="30" x14ac:dyDescent="0.25">
      <c r="A133" s="8">
        <v>125</v>
      </c>
      <c r="B133" s="45" t="s">
        <v>547</v>
      </c>
      <c r="C133" s="11" t="s">
        <v>548</v>
      </c>
      <c r="D133" s="44" t="s">
        <v>549</v>
      </c>
      <c r="E133" s="19" t="s">
        <v>550</v>
      </c>
      <c r="F133" s="20" t="s">
        <v>6</v>
      </c>
      <c r="G133" s="14">
        <f t="shared" si="27"/>
        <v>3</v>
      </c>
      <c r="H133" s="9" t="s">
        <v>11</v>
      </c>
      <c r="I133" s="10"/>
      <c r="J133" s="31">
        <v>42250</v>
      </c>
      <c r="K133" s="120" t="str">
        <f t="shared" si="23"/>
        <v>2015</v>
      </c>
      <c r="L133" s="13">
        <f t="shared" si="22"/>
        <v>9</v>
      </c>
      <c r="M133" s="117" t="str">
        <f t="shared" si="25"/>
        <v>Septiembre 2015</v>
      </c>
      <c r="N133" s="76"/>
      <c r="O133" s="27">
        <f t="shared" si="26"/>
        <v>42255</v>
      </c>
      <c r="P133" s="10">
        <v>42254</v>
      </c>
      <c r="Q133" s="24">
        <f t="shared" si="19"/>
        <v>2</v>
      </c>
      <c r="R133" s="33" t="str">
        <f t="shared" si="20"/>
        <v>A TIEMPO</v>
      </c>
      <c r="S133" s="55" t="str">
        <f t="shared" si="21"/>
        <v>ANTES DE 10 DIAS</v>
      </c>
      <c r="T133" s="3"/>
    </row>
    <row r="134" spans="1:20" ht="30" x14ac:dyDescent="0.25">
      <c r="A134" s="12">
        <v>126</v>
      </c>
      <c r="B134" s="45" t="s">
        <v>551</v>
      </c>
      <c r="C134" s="11" t="s">
        <v>552</v>
      </c>
      <c r="D134" s="44" t="s">
        <v>553</v>
      </c>
      <c r="E134" s="19" t="s">
        <v>409</v>
      </c>
      <c r="F134" s="20" t="s">
        <v>6</v>
      </c>
      <c r="G134" s="14">
        <f t="shared" si="27"/>
        <v>3</v>
      </c>
      <c r="H134" s="9" t="s">
        <v>11</v>
      </c>
      <c r="I134" s="10"/>
      <c r="J134" s="31">
        <v>42256</v>
      </c>
      <c r="K134" s="120" t="str">
        <f t="shared" si="23"/>
        <v>2015</v>
      </c>
      <c r="L134" s="13">
        <f t="shared" si="22"/>
        <v>9</v>
      </c>
      <c r="M134" s="117" t="str">
        <f t="shared" si="25"/>
        <v>Septiembre 2015</v>
      </c>
      <c r="N134" s="76"/>
      <c r="O134" s="27">
        <f t="shared" si="26"/>
        <v>42261</v>
      </c>
      <c r="P134" s="10">
        <v>42256</v>
      </c>
      <c r="Q134" s="24">
        <f t="shared" si="19"/>
        <v>0</v>
      </c>
      <c r="R134" s="33" t="str">
        <f t="shared" si="20"/>
        <v>A TIEMPO</v>
      </c>
      <c r="S134" s="55" t="str">
        <f t="shared" si="21"/>
        <v>ANTES DE 10 DIAS</v>
      </c>
      <c r="T134" s="3"/>
    </row>
    <row r="135" spans="1:20" ht="30" x14ac:dyDescent="0.25">
      <c r="A135" s="12">
        <v>127</v>
      </c>
      <c r="B135" s="45" t="s">
        <v>554</v>
      </c>
      <c r="C135" s="11" t="s">
        <v>555</v>
      </c>
      <c r="D135" s="45"/>
      <c r="E135" s="19" t="s">
        <v>409</v>
      </c>
      <c r="F135" s="20" t="s">
        <v>6</v>
      </c>
      <c r="G135" s="14">
        <f t="shared" si="27"/>
        <v>3</v>
      </c>
      <c r="H135" s="9" t="s">
        <v>11</v>
      </c>
      <c r="I135" s="10"/>
      <c r="J135" s="31">
        <v>42256</v>
      </c>
      <c r="K135" s="120" t="str">
        <f t="shared" si="23"/>
        <v>2015</v>
      </c>
      <c r="L135" s="13">
        <f t="shared" si="22"/>
        <v>9</v>
      </c>
      <c r="M135" s="117" t="str">
        <f t="shared" si="25"/>
        <v>Septiembre 2015</v>
      </c>
      <c r="N135" s="76"/>
      <c r="O135" s="27">
        <f t="shared" si="26"/>
        <v>42261</v>
      </c>
      <c r="P135" s="10">
        <v>42256</v>
      </c>
      <c r="Q135" s="24">
        <f t="shared" si="19"/>
        <v>0</v>
      </c>
      <c r="R135" s="33" t="str">
        <f t="shared" si="20"/>
        <v>A TIEMPO</v>
      </c>
      <c r="S135" s="55" t="str">
        <f t="shared" si="21"/>
        <v>ANTES DE 10 DIAS</v>
      </c>
      <c r="T135" s="3"/>
    </row>
    <row r="136" spans="1:20" ht="30" x14ac:dyDescent="0.25">
      <c r="A136" s="12">
        <v>128</v>
      </c>
      <c r="B136" s="11" t="s">
        <v>556</v>
      </c>
      <c r="C136" s="11" t="s">
        <v>557</v>
      </c>
      <c r="D136" s="44" t="s">
        <v>558</v>
      </c>
      <c r="E136" s="19" t="s">
        <v>409</v>
      </c>
      <c r="F136" s="20" t="s">
        <v>6</v>
      </c>
      <c r="G136" s="14">
        <f t="shared" si="27"/>
        <v>3</v>
      </c>
      <c r="H136" s="9" t="s">
        <v>11</v>
      </c>
      <c r="I136" s="10"/>
      <c r="J136" s="31">
        <v>42287</v>
      </c>
      <c r="K136" s="120" t="str">
        <f t="shared" si="23"/>
        <v>2015</v>
      </c>
      <c r="L136" s="13">
        <f t="shared" si="22"/>
        <v>10</v>
      </c>
      <c r="M136" s="117" t="str">
        <f t="shared" si="25"/>
        <v>Octubre 2015</v>
      </c>
      <c r="N136" s="76"/>
      <c r="O136" s="27">
        <f t="shared" si="26"/>
        <v>42291</v>
      </c>
      <c r="P136" s="10">
        <v>42287</v>
      </c>
      <c r="Q136" s="24">
        <f t="shared" si="19"/>
        <v>0</v>
      </c>
      <c r="R136" s="33" t="str">
        <f t="shared" si="20"/>
        <v>A TIEMPO</v>
      </c>
      <c r="S136" s="55" t="str">
        <f t="shared" si="21"/>
        <v>ANTES DE 10 DIAS</v>
      </c>
      <c r="T136" s="3"/>
    </row>
    <row r="137" spans="1:20" x14ac:dyDescent="0.25">
      <c r="A137" s="12">
        <v>129</v>
      </c>
      <c r="B137" s="11" t="s">
        <v>559</v>
      </c>
      <c r="C137" s="11" t="s">
        <v>560</v>
      </c>
      <c r="D137" s="44" t="s">
        <v>561</v>
      </c>
      <c r="E137" s="11" t="s">
        <v>562</v>
      </c>
      <c r="F137" s="20" t="s">
        <v>414</v>
      </c>
      <c r="G137" s="14">
        <f t="shared" si="27"/>
        <v>5</v>
      </c>
      <c r="H137" s="9" t="s">
        <v>11</v>
      </c>
      <c r="I137" s="10"/>
      <c r="J137" s="31">
        <v>42285</v>
      </c>
      <c r="K137" s="120" t="str">
        <f t="shared" si="23"/>
        <v>2015</v>
      </c>
      <c r="L137" s="13">
        <f t="shared" si="22"/>
        <v>10</v>
      </c>
      <c r="M137" s="117" t="str">
        <f t="shared" ref="M137:M168" si="28">+IFERROR((VLOOKUP(L137,Meses,2,FALSE))&amp;" "&amp;TEXT(J137,"YYYY"),"")</f>
        <v>Octubre 2015</v>
      </c>
      <c r="N137" s="76"/>
      <c r="O137" s="27">
        <f t="shared" ref="O137:O168" si="29">IF(OR(G137="",J137=""),"",WORKDAY(J137,G137,$N$9:$N$303))</f>
        <v>42293</v>
      </c>
      <c r="P137" s="10">
        <v>42291</v>
      </c>
      <c r="Q137" s="24">
        <f t="shared" si="19"/>
        <v>4</v>
      </c>
      <c r="R137" s="33" t="str">
        <f t="shared" si="20"/>
        <v>A TIEMPO</v>
      </c>
      <c r="S137" s="55" t="str">
        <f t="shared" si="21"/>
        <v>ANTES DE 10 DIAS</v>
      </c>
      <c r="T137" s="3"/>
    </row>
    <row r="138" spans="1:20" x14ac:dyDescent="0.25">
      <c r="A138" s="12">
        <v>130</v>
      </c>
      <c r="B138" s="11" t="s">
        <v>563</v>
      </c>
      <c r="C138" s="11" t="s">
        <v>564</v>
      </c>
      <c r="D138" s="44" t="s">
        <v>565</v>
      </c>
      <c r="E138" s="11" t="s">
        <v>566</v>
      </c>
      <c r="F138" s="20" t="s">
        <v>6</v>
      </c>
      <c r="G138" s="14">
        <f t="shared" si="27"/>
        <v>3</v>
      </c>
      <c r="H138" s="9" t="s">
        <v>11</v>
      </c>
      <c r="I138" s="10"/>
      <c r="J138" s="31">
        <v>42279</v>
      </c>
      <c r="K138" s="120" t="str">
        <f t="shared" si="23"/>
        <v>2015</v>
      </c>
      <c r="L138" s="13">
        <f t="shared" si="22"/>
        <v>10</v>
      </c>
      <c r="M138" s="117" t="str">
        <f t="shared" si="28"/>
        <v>Octubre 2015</v>
      </c>
      <c r="N138" s="76"/>
      <c r="O138" s="27">
        <f t="shared" si="29"/>
        <v>42284</v>
      </c>
      <c r="P138" s="10">
        <v>42279</v>
      </c>
      <c r="Q138" s="24">
        <f t="shared" ref="Q138:Q162" si="30">IF(OR(J138="",P138=""),0,NETWORKDAYS(J138+0,P138,P138:P138))</f>
        <v>0</v>
      </c>
      <c r="R138" s="33" t="str">
        <f t="shared" ref="R138:R201" si="31">+IFERROR(IF(Q138&gt;G138,"FUERA DE TIEMPO","A TIEMPO"),"")</f>
        <v>A TIEMPO</v>
      </c>
      <c r="S138" s="55" t="str">
        <f t="shared" ref="S138:S201" si="32">IF(OR(H138="Rechazada",H138="Referida"),"",IF(Q138&lt;10,"ANTES DE 10 DIAS","DE 10 A 15 DIAS"))</f>
        <v>ANTES DE 10 DIAS</v>
      </c>
      <c r="T138" s="3"/>
    </row>
    <row r="139" spans="1:20" ht="30" x14ac:dyDescent="0.25">
      <c r="A139" s="12">
        <v>131</v>
      </c>
      <c r="B139" s="11" t="s">
        <v>571</v>
      </c>
      <c r="C139" s="11" t="s">
        <v>572</v>
      </c>
      <c r="D139" s="44" t="s">
        <v>573</v>
      </c>
      <c r="E139" s="19" t="s">
        <v>574</v>
      </c>
      <c r="F139" s="20" t="s">
        <v>414</v>
      </c>
      <c r="G139" s="14">
        <f t="shared" si="27"/>
        <v>5</v>
      </c>
      <c r="H139" s="9" t="s">
        <v>11</v>
      </c>
      <c r="I139" s="10"/>
      <c r="J139" s="31">
        <v>42289</v>
      </c>
      <c r="K139" s="120" t="str">
        <f t="shared" si="23"/>
        <v>2015</v>
      </c>
      <c r="L139" s="13">
        <f t="shared" si="22"/>
        <v>10</v>
      </c>
      <c r="M139" s="117" t="str">
        <f t="shared" si="28"/>
        <v>Octubre 2015</v>
      </c>
      <c r="N139" s="76"/>
      <c r="O139" s="27">
        <f t="shared" si="29"/>
        <v>42296</v>
      </c>
      <c r="P139" s="10"/>
      <c r="Q139" s="24">
        <f t="shared" si="30"/>
        <v>0</v>
      </c>
      <c r="R139" s="33" t="str">
        <f t="shared" si="31"/>
        <v>A TIEMPO</v>
      </c>
      <c r="S139" s="55" t="str">
        <f t="shared" si="32"/>
        <v>ANTES DE 10 DIAS</v>
      </c>
      <c r="T139" s="3"/>
    </row>
    <row r="140" spans="1:20" x14ac:dyDescent="0.25">
      <c r="A140" s="12">
        <v>132</v>
      </c>
      <c r="B140" s="11" t="s">
        <v>575</v>
      </c>
      <c r="C140" s="11" t="s">
        <v>576</v>
      </c>
      <c r="D140" s="44" t="s">
        <v>577</v>
      </c>
      <c r="E140" s="11" t="s">
        <v>578</v>
      </c>
      <c r="F140" s="20" t="s">
        <v>6</v>
      </c>
      <c r="G140" s="14">
        <f t="shared" si="27"/>
        <v>3</v>
      </c>
      <c r="H140" s="9" t="s">
        <v>11</v>
      </c>
      <c r="I140" s="10"/>
      <c r="J140" s="31">
        <v>42295</v>
      </c>
      <c r="K140" s="120" t="str">
        <f t="shared" si="23"/>
        <v>2015</v>
      </c>
      <c r="L140" s="13">
        <f t="shared" ref="L140:L203" si="33">+IF(J140&gt;0,MONTH(J140),"")</f>
        <v>10</v>
      </c>
      <c r="M140" s="117" t="str">
        <f t="shared" si="28"/>
        <v>Octubre 2015</v>
      </c>
      <c r="N140" s="76"/>
      <c r="O140" s="27">
        <f t="shared" si="29"/>
        <v>42298</v>
      </c>
      <c r="P140" s="10">
        <v>42296</v>
      </c>
      <c r="Q140" s="24">
        <f t="shared" si="30"/>
        <v>0</v>
      </c>
      <c r="R140" s="33" t="str">
        <f t="shared" si="31"/>
        <v>A TIEMPO</v>
      </c>
      <c r="S140" s="55" t="str">
        <f t="shared" si="32"/>
        <v>ANTES DE 10 DIAS</v>
      </c>
      <c r="T140" s="3"/>
    </row>
    <row r="141" spans="1:20" x14ac:dyDescent="0.25">
      <c r="A141" s="12">
        <v>133</v>
      </c>
      <c r="B141" s="11" t="s">
        <v>579</v>
      </c>
      <c r="C141" s="11" t="s">
        <v>580</v>
      </c>
      <c r="D141" s="44" t="s">
        <v>581</v>
      </c>
      <c r="E141" s="11" t="s">
        <v>586</v>
      </c>
      <c r="F141" s="20" t="s">
        <v>6</v>
      </c>
      <c r="G141" s="14">
        <f t="shared" si="27"/>
        <v>3</v>
      </c>
      <c r="H141" s="9" t="s">
        <v>11</v>
      </c>
      <c r="I141" s="10"/>
      <c r="J141" s="31">
        <v>42303</v>
      </c>
      <c r="K141" s="120" t="str">
        <f t="shared" si="23"/>
        <v>2015</v>
      </c>
      <c r="L141" s="13">
        <f t="shared" si="33"/>
        <v>10</v>
      </c>
      <c r="M141" s="117" t="str">
        <f t="shared" si="28"/>
        <v>Octubre 2015</v>
      </c>
      <c r="N141" s="76"/>
      <c r="O141" s="27">
        <f t="shared" si="29"/>
        <v>42306</v>
      </c>
      <c r="P141" s="10">
        <v>42306</v>
      </c>
      <c r="Q141" s="24">
        <f t="shared" si="30"/>
        <v>3</v>
      </c>
      <c r="R141" s="33" t="str">
        <f t="shared" si="31"/>
        <v>A TIEMPO</v>
      </c>
      <c r="S141" s="55" t="str">
        <f t="shared" si="32"/>
        <v>ANTES DE 10 DIAS</v>
      </c>
      <c r="T141" s="3"/>
    </row>
    <row r="142" spans="1:20" x14ac:dyDescent="0.25">
      <c r="A142" s="12">
        <v>134</v>
      </c>
      <c r="B142" s="11" t="s">
        <v>582</v>
      </c>
      <c r="C142" s="11" t="s">
        <v>583</v>
      </c>
      <c r="D142" s="44" t="s">
        <v>584</v>
      </c>
      <c r="E142" s="11" t="s">
        <v>585</v>
      </c>
      <c r="F142" s="20" t="s">
        <v>414</v>
      </c>
      <c r="G142" s="14">
        <f t="shared" si="27"/>
        <v>5</v>
      </c>
      <c r="H142" s="9" t="s">
        <v>11</v>
      </c>
      <c r="I142" s="10"/>
      <c r="J142" s="31">
        <v>42319</v>
      </c>
      <c r="K142" s="120" t="str">
        <f t="shared" si="23"/>
        <v>2015</v>
      </c>
      <c r="L142" s="13">
        <f t="shared" si="33"/>
        <v>11</v>
      </c>
      <c r="M142" s="117" t="str">
        <f t="shared" si="28"/>
        <v>Noviembre 2015</v>
      </c>
      <c r="N142" s="76"/>
      <c r="O142" s="27">
        <f t="shared" si="29"/>
        <v>42326</v>
      </c>
      <c r="P142" s="10">
        <v>42319</v>
      </c>
      <c r="Q142" s="24">
        <f t="shared" si="30"/>
        <v>0</v>
      </c>
      <c r="R142" s="33" t="str">
        <f t="shared" si="31"/>
        <v>A TIEMPO</v>
      </c>
      <c r="S142" s="55" t="str">
        <f t="shared" si="32"/>
        <v>ANTES DE 10 DIAS</v>
      </c>
      <c r="T142" s="3"/>
    </row>
    <row r="143" spans="1:20" ht="30" x14ac:dyDescent="0.25">
      <c r="A143" s="12">
        <v>135</v>
      </c>
      <c r="B143" s="11" t="s">
        <v>587</v>
      </c>
      <c r="C143" s="11" t="s">
        <v>588</v>
      </c>
      <c r="D143" s="44" t="s">
        <v>73</v>
      </c>
      <c r="E143" s="19" t="s">
        <v>589</v>
      </c>
      <c r="F143" s="20" t="s">
        <v>4</v>
      </c>
      <c r="G143" s="14">
        <f t="shared" si="27"/>
        <v>15</v>
      </c>
      <c r="H143" s="9" t="s">
        <v>11</v>
      </c>
      <c r="I143" s="10"/>
      <c r="J143" s="31">
        <v>42310</v>
      </c>
      <c r="K143" s="120" t="str">
        <f t="shared" ref="K143:K206" si="34">IF(J143=0,"",TEXT(J143,"yyyy"))</f>
        <v>2015</v>
      </c>
      <c r="L143" s="13">
        <f t="shared" si="33"/>
        <v>11</v>
      </c>
      <c r="M143" s="117" t="str">
        <f t="shared" si="28"/>
        <v>Noviembre 2015</v>
      </c>
      <c r="N143" s="76"/>
      <c r="O143" s="27">
        <f t="shared" si="29"/>
        <v>42331</v>
      </c>
      <c r="P143" s="10">
        <v>42321</v>
      </c>
      <c r="Q143" s="24">
        <f t="shared" si="30"/>
        <v>9</v>
      </c>
      <c r="R143" s="33" t="str">
        <f t="shared" si="31"/>
        <v>A TIEMPO</v>
      </c>
      <c r="S143" s="55" t="str">
        <f t="shared" si="32"/>
        <v>ANTES DE 10 DIAS</v>
      </c>
      <c r="T143" s="3"/>
    </row>
    <row r="144" spans="1:20" x14ac:dyDescent="0.25">
      <c r="A144" s="12">
        <v>136</v>
      </c>
      <c r="B144" s="11" t="s">
        <v>594</v>
      </c>
      <c r="C144" s="11" t="s">
        <v>595</v>
      </c>
      <c r="D144" s="44"/>
      <c r="E144" s="19" t="s">
        <v>246</v>
      </c>
      <c r="F144" s="20" t="s">
        <v>6</v>
      </c>
      <c r="G144" s="14">
        <f t="shared" si="27"/>
        <v>3</v>
      </c>
      <c r="H144" s="9" t="s">
        <v>11</v>
      </c>
      <c r="I144" s="10"/>
      <c r="J144" s="31">
        <v>42320</v>
      </c>
      <c r="K144" s="120" t="str">
        <f t="shared" si="34"/>
        <v>2015</v>
      </c>
      <c r="L144" s="13">
        <f t="shared" si="33"/>
        <v>11</v>
      </c>
      <c r="M144" s="117" t="str">
        <f t="shared" si="28"/>
        <v>Noviembre 2015</v>
      </c>
      <c r="N144" s="76"/>
      <c r="O144" s="27">
        <f t="shared" si="29"/>
        <v>42325</v>
      </c>
      <c r="P144" s="10">
        <v>42320</v>
      </c>
      <c r="Q144" s="24">
        <f t="shared" si="30"/>
        <v>0</v>
      </c>
      <c r="R144" s="33" t="str">
        <f t="shared" si="31"/>
        <v>A TIEMPO</v>
      </c>
      <c r="S144" s="55" t="str">
        <f t="shared" si="32"/>
        <v>ANTES DE 10 DIAS</v>
      </c>
      <c r="T144" s="3"/>
    </row>
    <row r="145" spans="1:20" ht="30" x14ac:dyDescent="0.25">
      <c r="A145" s="12">
        <v>137</v>
      </c>
      <c r="B145" s="11" t="s">
        <v>590</v>
      </c>
      <c r="C145" s="11" t="s">
        <v>591</v>
      </c>
      <c r="D145" s="44" t="s">
        <v>592</v>
      </c>
      <c r="E145" s="19" t="s">
        <v>593</v>
      </c>
      <c r="F145" s="20" t="s">
        <v>6</v>
      </c>
      <c r="G145" s="14">
        <f t="shared" si="27"/>
        <v>3</v>
      </c>
      <c r="H145" s="9" t="s">
        <v>11</v>
      </c>
      <c r="I145" s="10"/>
      <c r="J145" s="31">
        <v>42326</v>
      </c>
      <c r="K145" s="120" t="str">
        <f t="shared" si="34"/>
        <v>2015</v>
      </c>
      <c r="L145" s="13">
        <f t="shared" si="33"/>
        <v>11</v>
      </c>
      <c r="M145" s="117" t="str">
        <f t="shared" si="28"/>
        <v>Noviembre 2015</v>
      </c>
      <c r="N145" s="76"/>
      <c r="O145" s="27">
        <f t="shared" si="29"/>
        <v>42331</v>
      </c>
      <c r="P145" s="10">
        <v>42326</v>
      </c>
      <c r="Q145" s="24">
        <f t="shared" si="30"/>
        <v>0</v>
      </c>
      <c r="R145" s="33" t="str">
        <f t="shared" si="31"/>
        <v>A TIEMPO</v>
      </c>
      <c r="S145" s="55" t="str">
        <f t="shared" si="32"/>
        <v>ANTES DE 10 DIAS</v>
      </c>
      <c r="T145" s="3"/>
    </row>
    <row r="146" spans="1:20" ht="30" x14ac:dyDescent="0.25">
      <c r="A146" s="12">
        <v>138</v>
      </c>
      <c r="B146" s="11" t="s">
        <v>596</v>
      </c>
      <c r="C146" s="11" t="s">
        <v>597</v>
      </c>
      <c r="D146" s="44" t="s">
        <v>598</v>
      </c>
      <c r="E146" s="19" t="s">
        <v>593</v>
      </c>
      <c r="F146" s="20" t="s">
        <v>6</v>
      </c>
      <c r="G146" s="14">
        <f t="shared" si="27"/>
        <v>3</v>
      </c>
      <c r="H146" s="9" t="s">
        <v>11</v>
      </c>
      <c r="I146" s="10"/>
      <c r="J146" s="31">
        <v>42325</v>
      </c>
      <c r="K146" s="120" t="str">
        <f t="shared" si="34"/>
        <v>2015</v>
      </c>
      <c r="L146" s="13">
        <f t="shared" si="33"/>
        <v>11</v>
      </c>
      <c r="M146" s="117" t="str">
        <f t="shared" si="28"/>
        <v>Noviembre 2015</v>
      </c>
      <c r="N146" s="76"/>
      <c r="O146" s="27">
        <f t="shared" si="29"/>
        <v>42328</v>
      </c>
      <c r="P146" s="10">
        <v>42328</v>
      </c>
      <c r="Q146" s="24">
        <f t="shared" si="30"/>
        <v>3</v>
      </c>
      <c r="R146" s="33" t="str">
        <f t="shared" si="31"/>
        <v>A TIEMPO</v>
      </c>
      <c r="S146" s="55" t="str">
        <f t="shared" si="32"/>
        <v>ANTES DE 10 DIAS</v>
      </c>
      <c r="T146" s="3"/>
    </row>
    <row r="147" spans="1:20" ht="30" x14ac:dyDescent="0.25">
      <c r="A147" s="12">
        <v>139</v>
      </c>
      <c r="B147" s="11" t="s">
        <v>599</v>
      </c>
      <c r="C147" s="11" t="s">
        <v>600</v>
      </c>
      <c r="D147" s="44" t="s">
        <v>601</v>
      </c>
      <c r="E147" s="19" t="s">
        <v>602</v>
      </c>
      <c r="F147" s="20" t="s">
        <v>414</v>
      </c>
      <c r="G147" s="14">
        <f t="shared" si="27"/>
        <v>5</v>
      </c>
      <c r="H147" s="9" t="s">
        <v>11</v>
      </c>
      <c r="I147" s="10"/>
      <c r="J147" s="31">
        <v>42331</v>
      </c>
      <c r="K147" s="120" t="str">
        <f t="shared" si="34"/>
        <v>2015</v>
      </c>
      <c r="L147" s="13">
        <f t="shared" si="33"/>
        <v>11</v>
      </c>
      <c r="M147" s="117" t="str">
        <f t="shared" si="28"/>
        <v>Noviembre 2015</v>
      </c>
      <c r="N147" s="76"/>
      <c r="O147" s="27">
        <f t="shared" si="29"/>
        <v>42338</v>
      </c>
      <c r="P147" s="10">
        <v>42331</v>
      </c>
      <c r="Q147" s="24">
        <f t="shared" si="30"/>
        <v>0</v>
      </c>
      <c r="R147" s="33" t="str">
        <f t="shared" si="31"/>
        <v>A TIEMPO</v>
      </c>
      <c r="S147" s="55" t="str">
        <f t="shared" si="32"/>
        <v>ANTES DE 10 DIAS</v>
      </c>
      <c r="T147" s="3"/>
    </row>
    <row r="148" spans="1:20" x14ac:dyDescent="0.25">
      <c r="A148" s="12">
        <v>140</v>
      </c>
      <c r="B148" s="11" t="s">
        <v>603</v>
      </c>
      <c r="C148" s="11" t="s">
        <v>604</v>
      </c>
      <c r="D148" s="44" t="s">
        <v>605</v>
      </c>
      <c r="E148" s="11" t="s">
        <v>246</v>
      </c>
      <c r="F148" s="20" t="s">
        <v>6</v>
      </c>
      <c r="G148" s="14">
        <f t="shared" si="27"/>
        <v>3</v>
      </c>
      <c r="H148" s="9" t="s">
        <v>11</v>
      </c>
      <c r="I148" s="10"/>
      <c r="J148" s="31">
        <v>42331</v>
      </c>
      <c r="K148" s="120" t="str">
        <f t="shared" si="34"/>
        <v>2015</v>
      </c>
      <c r="L148" s="13">
        <f t="shared" si="33"/>
        <v>11</v>
      </c>
      <c r="M148" s="117" t="str">
        <f t="shared" si="28"/>
        <v>Noviembre 2015</v>
      </c>
      <c r="N148" s="76"/>
      <c r="O148" s="27">
        <f t="shared" si="29"/>
        <v>42334</v>
      </c>
      <c r="P148" s="10">
        <v>42334</v>
      </c>
      <c r="Q148" s="24">
        <f t="shared" si="30"/>
        <v>3</v>
      </c>
      <c r="R148" s="33" t="str">
        <f t="shared" si="31"/>
        <v>A TIEMPO</v>
      </c>
      <c r="S148" s="55" t="str">
        <f t="shared" si="32"/>
        <v>ANTES DE 10 DIAS</v>
      </c>
      <c r="T148" s="3"/>
    </row>
    <row r="149" spans="1:20" x14ac:dyDescent="0.25">
      <c r="A149" s="12">
        <v>141</v>
      </c>
      <c r="B149" s="11" t="s">
        <v>606</v>
      </c>
      <c r="C149" s="11" t="s">
        <v>607</v>
      </c>
      <c r="D149" s="44" t="s">
        <v>608</v>
      </c>
      <c r="E149" s="11" t="s">
        <v>609</v>
      </c>
      <c r="F149" s="20" t="s">
        <v>10</v>
      </c>
      <c r="G149" s="14">
        <f t="shared" si="27"/>
        <v>5</v>
      </c>
      <c r="H149" s="9" t="s">
        <v>10</v>
      </c>
      <c r="I149" s="10"/>
      <c r="J149" s="31">
        <v>42334</v>
      </c>
      <c r="K149" s="120" t="str">
        <f t="shared" si="34"/>
        <v>2015</v>
      </c>
      <c r="L149" s="13">
        <f t="shared" si="33"/>
        <v>11</v>
      </c>
      <c r="M149" s="117" t="str">
        <f t="shared" si="28"/>
        <v>Noviembre 2015</v>
      </c>
      <c r="N149" s="76"/>
      <c r="O149" s="27">
        <f t="shared" si="29"/>
        <v>42341</v>
      </c>
      <c r="P149" s="10">
        <v>42338</v>
      </c>
      <c r="Q149" s="24">
        <f t="shared" si="30"/>
        <v>2</v>
      </c>
      <c r="R149" s="33" t="str">
        <f t="shared" si="31"/>
        <v>A TIEMPO</v>
      </c>
      <c r="S149" s="55" t="s">
        <v>161</v>
      </c>
      <c r="T149" s="3"/>
    </row>
    <row r="150" spans="1:20" x14ac:dyDescent="0.25">
      <c r="A150" s="12">
        <v>142</v>
      </c>
      <c r="B150" s="11" t="s">
        <v>610</v>
      </c>
      <c r="C150" s="11" t="s">
        <v>611</v>
      </c>
      <c r="D150" s="44" t="s">
        <v>612</v>
      </c>
      <c r="E150" s="11" t="s">
        <v>616</v>
      </c>
      <c r="F150" s="20" t="s">
        <v>6</v>
      </c>
      <c r="G150" s="14">
        <f t="shared" si="27"/>
        <v>3</v>
      </c>
      <c r="H150" s="9" t="s">
        <v>11</v>
      </c>
      <c r="I150" s="10"/>
      <c r="J150" s="31">
        <v>42339</v>
      </c>
      <c r="K150" s="120" t="str">
        <f t="shared" si="34"/>
        <v>2015</v>
      </c>
      <c r="L150" s="13">
        <f t="shared" si="33"/>
        <v>12</v>
      </c>
      <c r="M150" s="117" t="str">
        <f t="shared" si="28"/>
        <v>Diciembre 2015</v>
      </c>
      <c r="N150" s="76"/>
      <c r="O150" s="27">
        <f t="shared" si="29"/>
        <v>42342</v>
      </c>
      <c r="P150" s="10">
        <v>42339</v>
      </c>
      <c r="Q150" s="24">
        <f t="shared" si="30"/>
        <v>0</v>
      </c>
      <c r="R150" s="33" t="str">
        <f t="shared" si="31"/>
        <v>A TIEMPO</v>
      </c>
      <c r="S150" s="55" t="str">
        <f t="shared" si="32"/>
        <v>ANTES DE 10 DIAS</v>
      </c>
      <c r="T150" s="3"/>
    </row>
    <row r="151" spans="1:20" x14ac:dyDescent="0.25">
      <c r="A151" s="12">
        <v>143</v>
      </c>
      <c r="B151" s="11" t="s">
        <v>613</v>
      </c>
      <c r="C151" s="11" t="s">
        <v>614</v>
      </c>
      <c r="D151" s="44" t="s">
        <v>615</v>
      </c>
      <c r="E151" s="11" t="s">
        <v>617</v>
      </c>
      <c r="F151" s="20" t="s">
        <v>10</v>
      </c>
      <c r="G151" s="14">
        <f t="shared" si="27"/>
        <v>5</v>
      </c>
      <c r="H151" s="9" t="s">
        <v>10</v>
      </c>
      <c r="I151" s="10"/>
      <c r="J151" s="31">
        <v>42340</v>
      </c>
      <c r="K151" s="120" t="str">
        <f t="shared" si="34"/>
        <v>2015</v>
      </c>
      <c r="L151" s="13">
        <f t="shared" si="33"/>
        <v>12</v>
      </c>
      <c r="M151" s="117" t="str">
        <f t="shared" si="28"/>
        <v>Diciembre 2015</v>
      </c>
      <c r="N151" s="76"/>
      <c r="O151" s="27">
        <f t="shared" si="29"/>
        <v>42347</v>
      </c>
      <c r="P151" s="10">
        <v>42345</v>
      </c>
      <c r="Q151" s="24">
        <f t="shared" si="30"/>
        <v>3</v>
      </c>
      <c r="R151" s="33" t="str">
        <f t="shared" si="31"/>
        <v>A TIEMPO</v>
      </c>
      <c r="S151" s="55" t="str">
        <f t="shared" si="32"/>
        <v/>
      </c>
      <c r="T151" s="3"/>
    </row>
    <row r="152" spans="1:20" x14ac:dyDescent="0.25">
      <c r="A152" s="12">
        <v>144</v>
      </c>
      <c r="B152" s="11" t="s">
        <v>618</v>
      </c>
      <c r="C152" s="11" t="s">
        <v>619</v>
      </c>
      <c r="D152" s="45" t="s">
        <v>620</v>
      </c>
      <c r="E152" s="11" t="s">
        <v>621</v>
      </c>
      <c r="F152" s="20" t="s">
        <v>6</v>
      </c>
      <c r="G152" s="14">
        <f t="shared" si="27"/>
        <v>3</v>
      </c>
      <c r="H152" s="9" t="s">
        <v>11</v>
      </c>
      <c r="I152" s="10"/>
      <c r="J152" s="31">
        <v>42345</v>
      </c>
      <c r="K152" s="120" t="str">
        <f t="shared" si="34"/>
        <v>2015</v>
      </c>
      <c r="L152" s="13">
        <f t="shared" si="33"/>
        <v>12</v>
      </c>
      <c r="M152" s="117" t="str">
        <f t="shared" si="28"/>
        <v>Diciembre 2015</v>
      </c>
      <c r="N152" s="76"/>
      <c r="O152" s="27">
        <f t="shared" si="29"/>
        <v>42348</v>
      </c>
      <c r="P152" s="10">
        <v>42345</v>
      </c>
      <c r="Q152" s="24">
        <f t="shared" si="30"/>
        <v>0</v>
      </c>
      <c r="R152" s="33" t="str">
        <f t="shared" si="31"/>
        <v>A TIEMPO</v>
      </c>
      <c r="S152" s="55" t="str">
        <f t="shared" si="32"/>
        <v>ANTES DE 10 DIAS</v>
      </c>
      <c r="T152" s="3"/>
    </row>
    <row r="153" spans="1:20" ht="30" x14ac:dyDescent="0.25">
      <c r="A153" s="12">
        <v>145</v>
      </c>
      <c r="B153" s="11" t="s">
        <v>622</v>
      </c>
      <c r="C153" s="11" t="s">
        <v>623</v>
      </c>
      <c r="D153" s="129" t="s">
        <v>625</v>
      </c>
      <c r="E153" s="128" t="s">
        <v>624</v>
      </c>
      <c r="F153" s="20" t="s">
        <v>25</v>
      </c>
      <c r="G153" s="14">
        <f t="shared" si="27"/>
        <v>3</v>
      </c>
      <c r="H153" s="9" t="s">
        <v>25</v>
      </c>
      <c r="I153" s="10"/>
      <c r="J153" s="31">
        <v>42342</v>
      </c>
      <c r="K153" s="120" t="str">
        <f t="shared" si="34"/>
        <v>2015</v>
      </c>
      <c r="L153" s="13">
        <f t="shared" si="33"/>
        <v>12</v>
      </c>
      <c r="M153" s="117" t="str">
        <f t="shared" si="28"/>
        <v>Diciembre 2015</v>
      </c>
      <c r="N153" s="76"/>
      <c r="O153" s="27">
        <f t="shared" si="29"/>
        <v>42347</v>
      </c>
      <c r="P153" s="10">
        <v>42346</v>
      </c>
      <c r="Q153" s="24">
        <f t="shared" si="30"/>
        <v>2</v>
      </c>
      <c r="R153" s="33" t="str">
        <f t="shared" si="31"/>
        <v>A TIEMPO</v>
      </c>
      <c r="S153" s="55" t="s">
        <v>161</v>
      </c>
      <c r="T153" s="3"/>
    </row>
    <row r="154" spans="1:20" ht="30" x14ac:dyDescent="0.25">
      <c r="A154" s="12">
        <v>146</v>
      </c>
      <c r="B154" s="11" t="s">
        <v>626</v>
      </c>
      <c r="C154" s="11" t="s">
        <v>627</v>
      </c>
      <c r="D154" s="44" t="s">
        <v>628</v>
      </c>
      <c r="E154" s="19" t="s">
        <v>629</v>
      </c>
      <c r="F154" s="20" t="s">
        <v>414</v>
      </c>
      <c r="G154" s="14">
        <f t="shared" si="27"/>
        <v>5</v>
      </c>
      <c r="H154" s="9" t="s">
        <v>11</v>
      </c>
      <c r="I154" s="10"/>
      <c r="J154" s="31">
        <v>42352</v>
      </c>
      <c r="K154" s="120" t="str">
        <f t="shared" si="34"/>
        <v>2015</v>
      </c>
      <c r="L154" s="13">
        <f t="shared" si="33"/>
        <v>12</v>
      </c>
      <c r="M154" s="117" t="str">
        <f t="shared" si="28"/>
        <v>Diciembre 2015</v>
      </c>
      <c r="N154" s="76"/>
      <c r="O154" s="27">
        <f t="shared" si="29"/>
        <v>42359</v>
      </c>
      <c r="P154" s="10">
        <v>42354</v>
      </c>
      <c r="Q154" s="24">
        <f t="shared" si="30"/>
        <v>2</v>
      </c>
      <c r="R154" s="33" t="str">
        <f t="shared" si="31"/>
        <v>A TIEMPO</v>
      </c>
      <c r="S154" s="55" t="str">
        <f t="shared" si="32"/>
        <v>ANTES DE 10 DIAS</v>
      </c>
      <c r="T154" s="3"/>
    </row>
    <row r="155" spans="1:20" ht="30" x14ac:dyDescent="0.25">
      <c r="A155" s="12">
        <v>147</v>
      </c>
      <c r="B155" s="136" t="s">
        <v>635</v>
      </c>
      <c r="C155" s="11" t="s">
        <v>636</v>
      </c>
      <c r="D155" s="44" t="s">
        <v>637</v>
      </c>
      <c r="E155" s="137" t="s">
        <v>638</v>
      </c>
      <c r="F155" s="20" t="s">
        <v>6</v>
      </c>
      <c r="G155" s="130">
        <f t="shared" si="27"/>
        <v>3</v>
      </c>
      <c r="H155" s="9" t="s">
        <v>11</v>
      </c>
      <c r="I155" s="10"/>
      <c r="J155" s="31">
        <v>42374</v>
      </c>
      <c r="K155" s="131" t="str">
        <f t="shared" si="34"/>
        <v>2016</v>
      </c>
      <c r="L155" s="132">
        <f t="shared" si="33"/>
        <v>1</v>
      </c>
      <c r="M155" s="133" t="str">
        <f t="shared" si="28"/>
        <v>Enero  2016</v>
      </c>
      <c r="N155" s="76"/>
      <c r="O155" s="76">
        <f t="shared" si="29"/>
        <v>42377</v>
      </c>
      <c r="P155" s="10">
        <v>42377</v>
      </c>
      <c r="Q155" s="24">
        <f t="shared" si="30"/>
        <v>3</v>
      </c>
      <c r="R155" s="134" t="str">
        <f t="shared" si="31"/>
        <v>A TIEMPO</v>
      </c>
      <c r="S155" s="55" t="str">
        <f t="shared" si="32"/>
        <v>ANTES DE 10 DIAS</v>
      </c>
      <c r="T155" s="135"/>
    </row>
    <row r="156" spans="1:20" ht="30" x14ac:dyDescent="0.25">
      <c r="A156" s="12">
        <v>148</v>
      </c>
      <c r="B156" s="11" t="s">
        <v>639</v>
      </c>
      <c r="C156" s="11" t="s">
        <v>640</v>
      </c>
      <c r="D156" s="44" t="s">
        <v>641</v>
      </c>
      <c r="E156" s="19" t="s">
        <v>642</v>
      </c>
      <c r="F156" s="20" t="s">
        <v>414</v>
      </c>
      <c r="G156" s="130">
        <f t="shared" si="27"/>
        <v>5</v>
      </c>
      <c r="H156" s="9" t="s">
        <v>11</v>
      </c>
      <c r="I156" s="10"/>
      <c r="J156" s="31">
        <v>42374</v>
      </c>
      <c r="K156" s="131" t="str">
        <f t="shared" si="34"/>
        <v>2016</v>
      </c>
      <c r="L156" s="132">
        <f t="shared" si="33"/>
        <v>1</v>
      </c>
      <c r="M156" s="133" t="str">
        <f t="shared" si="28"/>
        <v>Enero  2016</v>
      </c>
      <c r="N156" s="76"/>
      <c r="O156" s="76">
        <f t="shared" si="29"/>
        <v>42381</v>
      </c>
      <c r="P156" s="10">
        <v>42380</v>
      </c>
      <c r="Q156" s="24">
        <f t="shared" si="30"/>
        <v>4</v>
      </c>
      <c r="R156" s="134" t="str">
        <f t="shared" si="31"/>
        <v>A TIEMPO</v>
      </c>
      <c r="S156" s="55" t="str">
        <f t="shared" si="32"/>
        <v>ANTES DE 10 DIAS</v>
      </c>
      <c r="T156" s="135"/>
    </row>
    <row r="157" spans="1:20" ht="30" x14ac:dyDescent="0.25">
      <c r="A157" s="138">
        <v>149</v>
      </c>
      <c r="B157" s="11" t="s">
        <v>643</v>
      </c>
      <c r="C157" s="11" t="s">
        <v>644</v>
      </c>
      <c r="D157" s="44" t="s">
        <v>417</v>
      </c>
      <c r="E157" s="19" t="s">
        <v>645</v>
      </c>
      <c r="F157" s="20" t="s">
        <v>414</v>
      </c>
      <c r="G157" s="130">
        <f t="shared" si="27"/>
        <v>5</v>
      </c>
      <c r="H157" s="9" t="s">
        <v>11</v>
      </c>
      <c r="I157" s="10"/>
      <c r="J157" s="31">
        <v>42388</v>
      </c>
      <c r="K157" s="131" t="str">
        <f t="shared" si="34"/>
        <v>2016</v>
      </c>
      <c r="L157" s="132">
        <f t="shared" si="33"/>
        <v>1</v>
      </c>
      <c r="M157" s="133" t="str">
        <f t="shared" si="28"/>
        <v>Enero  2016</v>
      </c>
      <c r="N157" s="76"/>
      <c r="O157" s="76">
        <f t="shared" si="29"/>
        <v>42397</v>
      </c>
      <c r="P157" s="10">
        <v>42395</v>
      </c>
      <c r="Q157" s="24">
        <f t="shared" si="30"/>
        <v>5</v>
      </c>
      <c r="R157" s="134" t="str">
        <f t="shared" si="31"/>
        <v>A TIEMPO</v>
      </c>
      <c r="S157" s="55" t="str">
        <f t="shared" si="32"/>
        <v>ANTES DE 10 DIAS</v>
      </c>
      <c r="T157" s="135"/>
    </row>
    <row r="158" spans="1:20" ht="30" x14ac:dyDescent="0.25">
      <c r="A158" s="12">
        <v>150</v>
      </c>
      <c r="B158" s="11" t="s">
        <v>653</v>
      </c>
      <c r="C158" s="11" t="s">
        <v>648</v>
      </c>
      <c r="D158" s="44" t="s">
        <v>649</v>
      </c>
      <c r="E158" s="19" t="s">
        <v>650</v>
      </c>
      <c r="F158" s="20" t="s">
        <v>6</v>
      </c>
      <c r="G158" s="130">
        <f t="shared" si="27"/>
        <v>3</v>
      </c>
      <c r="H158" s="9" t="s">
        <v>11</v>
      </c>
      <c r="I158" s="10"/>
      <c r="J158" s="31">
        <v>42405</v>
      </c>
      <c r="K158" s="131" t="str">
        <f t="shared" si="34"/>
        <v>2016</v>
      </c>
      <c r="L158" s="132">
        <f t="shared" si="33"/>
        <v>2</v>
      </c>
      <c r="M158" s="133" t="str">
        <f t="shared" si="28"/>
        <v>Febrero 2016</v>
      </c>
      <c r="N158" s="76"/>
      <c r="O158" s="76">
        <f t="shared" si="29"/>
        <v>42410</v>
      </c>
      <c r="P158" s="10">
        <v>42408</v>
      </c>
      <c r="Q158" s="24">
        <f t="shared" si="30"/>
        <v>1</v>
      </c>
      <c r="R158" s="134" t="str">
        <f t="shared" si="31"/>
        <v>A TIEMPO</v>
      </c>
      <c r="S158" s="55" t="str">
        <f t="shared" si="32"/>
        <v>ANTES DE 10 DIAS</v>
      </c>
      <c r="T158" s="135"/>
    </row>
    <row r="159" spans="1:20" x14ac:dyDescent="0.25">
      <c r="A159" s="12">
        <v>151</v>
      </c>
      <c r="B159" s="11" t="s">
        <v>654</v>
      </c>
      <c r="C159" s="11" t="s">
        <v>655</v>
      </c>
      <c r="D159" s="44" t="s">
        <v>656</v>
      </c>
      <c r="E159" s="11" t="s">
        <v>657</v>
      </c>
      <c r="F159" s="20" t="s">
        <v>10</v>
      </c>
      <c r="G159" s="130">
        <f t="shared" si="27"/>
        <v>5</v>
      </c>
      <c r="H159" s="9" t="s">
        <v>10</v>
      </c>
      <c r="I159" s="10"/>
      <c r="J159" s="31">
        <v>42411</v>
      </c>
      <c r="K159" s="131" t="str">
        <f t="shared" si="34"/>
        <v>2016</v>
      </c>
      <c r="L159" s="132">
        <f t="shared" si="33"/>
        <v>2</v>
      </c>
      <c r="M159" s="133" t="str">
        <f t="shared" si="28"/>
        <v>Febrero 2016</v>
      </c>
      <c r="N159" s="76"/>
      <c r="O159" s="76">
        <f t="shared" si="29"/>
        <v>42418</v>
      </c>
      <c r="P159" s="10">
        <v>42416</v>
      </c>
      <c r="Q159" s="24">
        <f t="shared" si="30"/>
        <v>3</v>
      </c>
      <c r="R159" s="134" t="str">
        <f t="shared" si="31"/>
        <v>A TIEMPO</v>
      </c>
      <c r="S159" s="55" t="s">
        <v>161</v>
      </c>
      <c r="T159" s="135"/>
    </row>
    <row r="160" spans="1:20" x14ac:dyDescent="0.25">
      <c r="A160" s="140">
        <v>152</v>
      </c>
      <c r="B160" s="11" t="s">
        <v>658</v>
      </c>
      <c r="C160" s="11">
        <v>8094079354</v>
      </c>
      <c r="D160" s="44" t="s">
        <v>659</v>
      </c>
      <c r="E160" s="11" t="s">
        <v>660</v>
      </c>
      <c r="F160" s="20" t="s">
        <v>414</v>
      </c>
      <c r="G160" s="130">
        <f t="shared" si="27"/>
        <v>5</v>
      </c>
      <c r="H160" s="9" t="s">
        <v>11</v>
      </c>
      <c r="I160" s="10"/>
      <c r="J160" s="31">
        <v>42425</v>
      </c>
      <c r="K160" s="131" t="str">
        <f t="shared" si="34"/>
        <v>2016</v>
      </c>
      <c r="L160" s="132">
        <f t="shared" si="33"/>
        <v>2</v>
      </c>
      <c r="M160" s="133" t="str">
        <f t="shared" si="28"/>
        <v>Febrero 2016</v>
      </c>
      <c r="N160" s="76"/>
      <c r="O160" s="76">
        <f t="shared" si="29"/>
        <v>42432</v>
      </c>
      <c r="P160" s="10">
        <v>42432</v>
      </c>
      <c r="Q160" s="24">
        <f t="shared" si="30"/>
        <v>5</v>
      </c>
      <c r="R160" s="134" t="str">
        <f t="shared" si="31"/>
        <v>A TIEMPO</v>
      </c>
      <c r="S160" s="55" t="str">
        <f t="shared" si="32"/>
        <v>ANTES DE 10 DIAS</v>
      </c>
      <c r="T160" s="135"/>
    </row>
    <row r="161" spans="1:20" ht="30" x14ac:dyDescent="0.25">
      <c r="A161" s="12">
        <v>153</v>
      </c>
      <c r="B161" s="11" t="s">
        <v>661</v>
      </c>
      <c r="C161" s="11" t="s">
        <v>662</v>
      </c>
      <c r="D161" s="44" t="s">
        <v>663</v>
      </c>
      <c r="E161" s="19" t="s">
        <v>664</v>
      </c>
      <c r="F161" s="20" t="s">
        <v>4</v>
      </c>
      <c r="G161" s="130">
        <f t="shared" si="27"/>
        <v>15</v>
      </c>
      <c r="H161" s="9" t="s">
        <v>11</v>
      </c>
      <c r="I161" s="10"/>
      <c r="J161" s="31">
        <v>42437</v>
      </c>
      <c r="K161" s="131" t="str">
        <f t="shared" si="34"/>
        <v>2016</v>
      </c>
      <c r="L161" s="132">
        <f t="shared" si="33"/>
        <v>3</v>
      </c>
      <c r="M161" s="133" t="str">
        <f t="shared" si="28"/>
        <v>Marzo 2016</v>
      </c>
      <c r="N161" s="76"/>
      <c r="O161" s="76">
        <f t="shared" si="29"/>
        <v>42461</v>
      </c>
      <c r="P161" s="10">
        <v>42450</v>
      </c>
      <c r="Q161" s="24">
        <f t="shared" si="30"/>
        <v>9</v>
      </c>
      <c r="R161" s="134" t="str">
        <f t="shared" si="31"/>
        <v>A TIEMPO</v>
      </c>
      <c r="S161" s="55" t="str">
        <f t="shared" si="32"/>
        <v>ANTES DE 10 DIAS</v>
      </c>
      <c r="T161" s="135"/>
    </row>
    <row r="162" spans="1:20" x14ac:dyDescent="0.25">
      <c r="A162" s="12">
        <v>154</v>
      </c>
      <c r="B162" s="11" t="s">
        <v>667</v>
      </c>
      <c r="C162" s="11" t="s">
        <v>668</v>
      </c>
      <c r="D162" s="44" t="s">
        <v>669</v>
      </c>
      <c r="E162" s="11" t="s">
        <v>132</v>
      </c>
      <c r="F162" s="20" t="s">
        <v>6</v>
      </c>
      <c r="G162" s="130">
        <f t="shared" ref="G162:G193" si="35">IFERROR(+VLOOKUP(F162,Tiempo3,2,FALSE),"")</f>
        <v>3</v>
      </c>
      <c r="H162" s="9" t="s">
        <v>11</v>
      </c>
      <c r="I162" s="10"/>
      <c r="J162" s="31">
        <v>42450</v>
      </c>
      <c r="K162" s="131" t="str">
        <f t="shared" si="34"/>
        <v>2016</v>
      </c>
      <c r="L162" s="132">
        <f t="shared" si="33"/>
        <v>3</v>
      </c>
      <c r="M162" s="133" t="str">
        <f t="shared" si="28"/>
        <v>Marzo 2016</v>
      </c>
      <c r="N162" s="76"/>
      <c r="O162" s="76">
        <f t="shared" si="29"/>
        <v>42458</v>
      </c>
      <c r="P162" s="10">
        <v>42452</v>
      </c>
      <c r="Q162" s="24">
        <f t="shared" si="30"/>
        <v>2</v>
      </c>
      <c r="R162" s="134" t="str">
        <f t="shared" si="31"/>
        <v>A TIEMPO</v>
      </c>
      <c r="S162" s="55" t="str">
        <f t="shared" si="32"/>
        <v>ANTES DE 10 DIAS</v>
      </c>
      <c r="T162" s="135"/>
    </row>
    <row r="163" spans="1:20" x14ac:dyDescent="0.25">
      <c r="A163" s="12">
        <v>155</v>
      </c>
      <c r="B163" s="11" t="s">
        <v>670</v>
      </c>
      <c r="C163" s="11" t="s">
        <v>671</v>
      </c>
      <c r="D163" s="44" t="s">
        <v>672</v>
      </c>
      <c r="E163" s="11" t="s">
        <v>673</v>
      </c>
      <c r="F163" s="20" t="s">
        <v>414</v>
      </c>
      <c r="G163" s="130">
        <f t="shared" si="35"/>
        <v>5</v>
      </c>
      <c r="H163" s="9" t="s">
        <v>11</v>
      </c>
      <c r="I163" s="10"/>
      <c r="J163" s="31">
        <v>42450</v>
      </c>
      <c r="K163" s="131" t="str">
        <f t="shared" si="34"/>
        <v>2016</v>
      </c>
      <c r="L163" s="132">
        <f t="shared" si="33"/>
        <v>3</v>
      </c>
      <c r="M163" s="133" t="str">
        <f t="shared" si="28"/>
        <v>Marzo 2016</v>
      </c>
      <c r="N163" s="76"/>
      <c r="O163" s="76">
        <f t="shared" si="29"/>
        <v>42460</v>
      </c>
      <c r="P163" s="10">
        <v>42458</v>
      </c>
      <c r="Q163" s="24">
        <f>IF(OR(J163="",P163=""),0,NETWORKDAYS(J163+0,P163,N9:N165))</f>
        <v>4</v>
      </c>
      <c r="R163" s="134" t="str">
        <f t="shared" si="31"/>
        <v>A TIEMPO</v>
      </c>
      <c r="S163" s="55" t="str">
        <f t="shared" si="32"/>
        <v>ANTES DE 10 DIAS</v>
      </c>
      <c r="T163" s="135"/>
    </row>
    <row r="164" spans="1:20" x14ac:dyDescent="0.25">
      <c r="A164" s="12">
        <v>156</v>
      </c>
      <c r="B164" s="11" t="s">
        <v>674</v>
      </c>
      <c r="C164" s="11" t="s">
        <v>675</v>
      </c>
      <c r="D164" s="44" t="s">
        <v>676</v>
      </c>
      <c r="E164" s="11" t="s">
        <v>677</v>
      </c>
      <c r="F164" s="20" t="s">
        <v>6</v>
      </c>
      <c r="G164" s="130">
        <f t="shared" si="35"/>
        <v>3</v>
      </c>
      <c r="H164" s="9" t="s">
        <v>11</v>
      </c>
      <c r="I164" s="10"/>
      <c r="J164" s="31">
        <v>42452</v>
      </c>
      <c r="K164" s="131" t="str">
        <f t="shared" si="34"/>
        <v>2016</v>
      </c>
      <c r="L164" s="132">
        <f t="shared" si="33"/>
        <v>3</v>
      </c>
      <c r="M164" s="133" t="str">
        <f t="shared" si="28"/>
        <v>Marzo 2016</v>
      </c>
      <c r="N164" s="76"/>
      <c r="O164" s="76">
        <f t="shared" si="29"/>
        <v>42459</v>
      </c>
      <c r="P164" s="10">
        <v>42452</v>
      </c>
      <c r="Q164" s="24">
        <f t="shared" ref="Q164:Q204" si="36">IF(OR(J164="",P164=""),0,NETWORKDAYS(J164+0,P164,N10:N166))</f>
        <v>0</v>
      </c>
      <c r="R164" s="134" t="str">
        <f t="shared" si="31"/>
        <v>A TIEMPO</v>
      </c>
      <c r="S164" s="55" t="str">
        <f t="shared" si="32"/>
        <v>ANTES DE 10 DIAS</v>
      </c>
      <c r="T164" s="135"/>
    </row>
    <row r="165" spans="1:20" ht="30" x14ac:dyDescent="0.25">
      <c r="A165" s="142">
        <v>157</v>
      </c>
      <c r="B165" s="11" t="s">
        <v>658</v>
      </c>
      <c r="C165" s="11" t="s">
        <v>678</v>
      </c>
      <c r="D165" s="44" t="s">
        <v>659</v>
      </c>
      <c r="E165" s="19" t="s">
        <v>679</v>
      </c>
      <c r="F165" s="20" t="s">
        <v>414</v>
      </c>
      <c r="G165" s="130">
        <f t="shared" si="35"/>
        <v>5</v>
      </c>
      <c r="H165" s="9" t="s">
        <v>11</v>
      </c>
      <c r="I165" s="10"/>
      <c r="J165" s="31">
        <v>42458</v>
      </c>
      <c r="K165" s="131" t="str">
        <f t="shared" si="34"/>
        <v>2016</v>
      </c>
      <c r="L165" s="132">
        <f t="shared" si="33"/>
        <v>3</v>
      </c>
      <c r="M165" s="133" t="str">
        <f t="shared" si="28"/>
        <v>Marzo 2016</v>
      </c>
      <c r="N165" s="76"/>
      <c r="O165" s="76">
        <f t="shared" si="29"/>
        <v>42465</v>
      </c>
      <c r="P165" s="10">
        <v>42464</v>
      </c>
      <c r="Q165" s="24">
        <f t="shared" si="36"/>
        <v>5</v>
      </c>
      <c r="R165" s="134" t="str">
        <f t="shared" si="31"/>
        <v>A TIEMPO</v>
      </c>
      <c r="S165" s="55" t="str">
        <f t="shared" si="32"/>
        <v>ANTES DE 10 DIAS</v>
      </c>
      <c r="T165" s="135"/>
    </row>
    <row r="166" spans="1:20" x14ac:dyDescent="0.25">
      <c r="A166" s="12">
        <v>158</v>
      </c>
      <c r="B166" s="11" t="s">
        <v>680</v>
      </c>
      <c r="C166" s="11" t="s">
        <v>681</v>
      </c>
      <c r="D166" s="44" t="s">
        <v>682</v>
      </c>
      <c r="E166" s="11" t="s">
        <v>683</v>
      </c>
      <c r="F166" s="20" t="s">
        <v>6</v>
      </c>
      <c r="G166" s="130">
        <f t="shared" si="35"/>
        <v>3</v>
      </c>
      <c r="H166" s="9" t="s">
        <v>11</v>
      </c>
      <c r="I166" s="10"/>
      <c r="J166" s="31">
        <v>42463</v>
      </c>
      <c r="K166" s="131" t="str">
        <f t="shared" si="34"/>
        <v>2016</v>
      </c>
      <c r="L166" s="132">
        <f t="shared" si="33"/>
        <v>4</v>
      </c>
      <c r="M166" s="133" t="str">
        <f t="shared" si="28"/>
        <v>Abril 2016</v>
      </c>
      <c r="N166" s="76"/>
      <c r="O166" s="76">
        <f t="shared" si="29"/>
        <v>42466</v>
      </c>
      <c r="P166" s="10">
        <v>42464</v>
      </c>
      <c r="Q166" s="24">
        <f t="shared" si="36"/>
        <v>1</v>
      </c>
      <c r="R166" s="134" t="str">
        <f t="shared" si="31"/>
        <v>A TIEMPO</v>
      </c>
      <c r="S166" s="55" t="str">
        <f t="shared" si="32"/>
        <v>ANTES DE 10 DIAS</v>
      </c>
      <c r="T166" s="135"/>
    </row>
    <row r="167" spans="1:20" ht="45" x14ac:dyDescent="0.25">
      <c r="A167" s="12">
        <v>159</v>
      </c>
      <c r="B167" s="11" t="s">
        <v>686</v>
      </c>
      <c r="C167" s="11" t="s">
        <v>688</v>
      </c>
      <c r="D167" s="44" t="s">
        <v>689</v>
      </c>
      <c r="E167" s="19" t="s">
        <v>687</v>
      </c>
      <c r="F167" s="20" t="s">
        <v>414</v>
      </c>
      <c r="G167" s="130">
        <f t="shared" si="35"/>
        <v>5</v>
      </c>
      <c r="H167" s="9" t="s">
        <v>11</v>
      </c>
      <c r="I167" s="10"/>
      <c r="J167" s="31">
        <v>42467</v>
      </c>
      <c r="K167" s="131" t="str">
        <f t="shared" si="34"/>
        <v>2016</v>
      </c>
      <c r="L167" s="132">
        <f t="shared" si="33"/>
        <v>4</v>
      </c>
      <c r="M167" s="133" t="str">
        <f t="shared" si="28"/>
        <v>Abril 2016</v>
      </c>
      <c r="N167" s="76"/>
      <c r="O167" s="76">
        <f t="shared" si="29"/>
        <v>42474</v>
      </c>
      <c r="P167" s="10">
        <v>42474</v>
      </c>
      <c r="Q167" s="24">
        <f t="shared" ref="Q167:Q168" si="37">IF(OR(J167="",P167=""),0,NETWORKDAYS(J167+0,P167,P167:P167))</f>
        <v>5</v>
      </c>
      <c r="R167" s="134" t="str">
        <f>+IFERROR(IF(Q167&gt;G167,"FUERA DE TIEMPO","A TIEMPO"),"")</f>
        <v>A TIEMPO</v>
      </c>
      <c r="S167" s="55" t="str">
        <f t="shared" si="32"/>
        <v>ANTES DE 10 DIAS</v>
      </c>
      <c r="T167" s="135"/>
    </row>
    <row r="168" spans="1:20" ht="45" x14ac:dyDescent="0.25">
      <c r="A168" s="12">
        <v>160</v>
      </c>
      <c r="B168" s="11" t="s">
        <v>690</v>
      </c>
      <c r="C168" s="11">
        <v>33631190888</v>
      </c>
      <c r="D168" s="44" t="s">
        <v>691</v>
      </c>
      <c r="E168" s="19" t="s">
        <v>692</v>
      </c>
      <c r="F168" s="20" t="s">
        <v>25</v>
      </c>
      <c r="G168" s="130">
        <f t="shared" si="35"/>
        <v>3</v>
      </c>
      <c r="H168" s="9" t="s">
        <v>25</v>
      </c>
      <c r="I168" s="10"/>
      <c r="J168" s="31">
        <v>42478</v>
      </c>
      <c r="K168" s="131" t="str">
        <f t="shared" si="34"/>
        <v>2016</v>
      </c>
      <c r="L168" s="132">
        <f t="shared" si="33"/>
        <v>4</v>
      </c>
      <c r="M168" s="133" t="str">
        <f t="shared" si="28"/>
        <v>Abril 2016</v>
      </c>
      <c r="N168" s="76"/>
      <c r="O168" s="76">
        <f t="shared" si="29"/>
        <v>42481</v>
      </c>
      <c r="P168" s="10">
        <v>42481</v>
      </c>
      <c r="Q168" s="24">
        <f t="shared" si="37"/>
        <v>3</v>
      </c>
      <c r="R168" s="134" t="str">
        <f>+IFERROR(IF(Q168&gt;G168,"FUERA DE TIEMPO","A TIEMPO"),"")</f>
        <v>A TIEMPO</v>
      </c>
      <c r="S168" s="55" t="s">
        <v>161</v>
      </c>
      <c r="T168" s="135"/>
    </row>
    <row r="169" spans="1:20" x14ac:dyDescent="0.25">
      <c r="A169" s="12">
        <v>161</v>
      </c>
      <c r="B169" s="11" t="s">
        <v>686</v>
      </c>
      <c r="C169" s="11" t="s">
        <v>688</v>
      </c>
      <c r="D169" s="44" t="s">
        <v>689</v>
      </c>
      <c r="E169" s="11" t="s">
        <v>693</v>
      </c>
      <c r="F169" s="20" t="s">
        <v>414</v>
      </c>
      <c r="G169" s="130">
        <f t="shared" si="35"/>
        <v>5</v>
      </c>
      <c r="H169" s="9" t="s">
        <v>11</v>
      </c>
      <c r="I169" s="10"/>
      <c r="J169" s="31">
        <v>42478</v>
      </c>
      <c r="K169" s="131" t="str">
        <f t="shared" si="34"/>
        <v>2016</v>
      </c>
      <c r="L169" s="132">
        <f t="shared" si="33"/>
        <v>4</v>
      </c>
      <c r="M169" s="133" t="str">
        <f t="shared" ref="M169:M200" si="38">+IFERROR((VLOOKUP(L169,Meses,2,FALSE))&amp;" "&amp;TEXT(J169,"YYYY"),"")</f>
        <v>Abril 2016</v>
      </c>
      <c r="N169" s="76"/>
      <c r="O169" s="76">
        <f t="shared" ref="O169:O204" si="39">IF(OR(G169="",J169=""),"",WORKDAY(J169,G169,$N$9:$N$303))</f>
        <v>42485</v>
      </c>
      <c r="P169" s="10">
        <v>42480</v>
      </c>
      <c r="Q169" s="24">
        <f t="shared" si="36"/>
        <v>3</v>
      </c>
      <c r="R169" s="134" t="str">
        <f t="shared" si="31"/>
        <v>A TIEMPO</v>
      </c>
      <c r="S169" s="55" t="str">
        <f t="shared" si="32"/>
        <v>ANTES DE 10 DIAS</v>
      </c>
      <c r="T169" s="135"/>
    </row>
    <row r="170" spans="1:20" ht="45" x14ac:dyDescent="0.25">
      <c r="A170" s="12">
        <v>162</v>
      </c>
      <c r="B170" s="11" t="s">
        <v>694</v>
      </c>
      <c r="C170" s="11" t="s">
        <v>695</v>
      </c>
      <c r="D170" s="44" t="s">
        <v>696</v>
      </c>
      <c r="E170" s="19" t="s">
        <v>697</v>
      </c>
      <c r="F170" s="20" t="s">
        <v>414</v>
      </c>
      <c r="G170" s="130">
        <f t="shared" si="35"/>
        <v>5</v>
      </c>
      <c r="H170" s="9" t="s">
        <v>11</v>
      </c>
      <c r="I170" s="10"/>
      <c r="J170" s="31">
        <v>42478</v>
      </c>
      <c r="K170" s="131" t="str">
        <f t="shared" si="34"/>
        <v>2016</v>
      </c>
      <c r="L170" s="132">
        <f t="shared" si="33"/>
        <v>4</v>
      </c>
      <c r="M170" s="133" t="str">
        <f t="shared" si="38"/>
        <v>Abril 2016</v>
      </c>
      <c r="N170" s="76"/>
      <c r="O170" s="76">
        <f t="shared" si="39"/>
        <v>42485</v>
      </c>
      <c r="P170" s="10">
        <v>42483</v>
      </c>
      <c r="Q170" s="24">
        <f t="shared" si="36"/>
        <v>5</v>
      </c>
      <c r="R170" s="134" t="str">
        <f t="shared" si="31"/>
        <v>A TIEMPO</v>
      </c>
      <c r="S170" s="55" t="str">
        <f t="shared" si="32"/>
        <v>ANTES DE 10 DIAS</v>
      </c>
      <c r="T170" s="135"/>
    </row>
    <row r="171" spans="1:20" ht="75" x14ac:dyDescent="0.25">
      <c r="A171" s="12">
        <v>163</v>
      </c>
      <c r="B171" s="11" t="s">
        <v>698</v>
      </c>
      <c r="C171" s="11" t="s">
        <v>699</v>
      </c>
      <c r="D171" s="44" t="s">
        <v>700</v>
      </c>
      <c r="E171" s="19" t="s">
        <v>701</v>
      </c>
      <c r="F171" s="20" t="s">
        <v>10</v>
      </c>
      <c r="G171" s="130">
        <f t="shared" si="35"/>
        <v>5</v>
      </c>
      <c r="H171" s="9" t="s">
        <v>10</v>
      </c>
      <c r="I171" s="10"/>
      <c r="J171" s="31">
        <v>42481</v>
      </c>
      <c r="K171" s="131" t="str">
        <f t="shared" si="34"/>
        <v>2016</v>
      </c>
      <c r="L171" s="132">
        <f t="shared" si="33"/>
        <v>4</v>
      </c>
      <c r="M171" s="133" t="str">
        <f t="shared" si="38"/>
        <v>Abril 2016</v>
      </c>
      <c r="N171" s="76"/>
      <c r="O171" s="76">
        <f t="shared" si="39"/>
        <v>42488</v>
      </c>
      <c r="P171" s="10">
        <v>42482</v>
      </c>
      <c r="Q171" s="24">
        <f t="shared" si="36"/>
        <v>2</v>
      </c>
      <c r="R171" s="134" t="str">
        <f t="shared" si="31"/>
        <v>A TIEMPO</v>
      </c>
      <c r="S171" s="55" t="s">
        <v>161</v>
      </c>
      <c r="T171" s="135"/>
    </row>
    <row r="172" spans="1:20" x14ac:dyDescent="0.25">
      <c r="A172" s="12">
        <v>164</v>
      </c>
      <c r="B172" s="11" t="s">
        <v>702</v>
      </c>
      <c r="C172" s="11" t="s">
        <v>703</v>
      </c>
      <c r="D172" s="44" t="s">
        <v>704</v>
      </c>
      <c r="E172" s="11" t="s">
        <v>705</v>
      </c>
      <c r="F172" s="20" t="s">
        <v>6</v>
      </c>
      <c r="G172" s="130">
        <f t="shared" si="35"/>
        <v>3</v>
      </c>
      <c r="H172" s="9" t="s">
        <v>11</v>
      </c>
      <c r="I172" s="10"/>
      <c r="J172" s="31">
        <v>42482</v>
      </c>
      <c r="K172" s="131" t="str">
        <f t="shared" si="34"/>
        <v>2016</v>
      </c>
      <c r="L172" s="132">
        <f t="shared" si="33"/>
        <v>4</v>
      </c>
      <c r="M172" s="133" t="str">
        <f t="shared" si="38"/>
        <v>Abril 2016</v>
      </c>
      <c r="N172" s="76"/>
      <c r="O172" s="76">
        <f t="shared" si="39"/>
        <v>42487</v>
      </c>
      <c r="P172" s="10">
        <v>42482</v>
      </c>
      <c r="Q172" s="24">
        <f t="shared" si="36"/>
        <v>1</v>
      </c>
      <c r="R172" s="134" t="str">
        <f t="shared" si="31"/>
        <v>A TIEMPO</v>
      </c>
      <c r="S172" s="55" t="str">
        <f t="shared" si="32"/>
        <v>ANTES DE 10 DIAS</v>
      </c>
      <c r="T172" s="135"/>
    </row>
    <row r="173" spans="1:20" ht="45" x14ac:dyDescent="0.25">
      <c r="A173" s="143">
        <v>165</v>
      </c>
      <c r="B173" s="11" t="s">
        <v>706</v>
      </c>
      <c r="C173" s="11" t="s">
        <v>707</v>
      </c>
      <c r="D173" s="129" t="s">
        <v>708</v>
      </c>
      <c r="E173" s="19" t="s">
        <v>709</v>
      </c>
      <c r="F173" s="20" t="s">
        <v>6</v>
      </c>
      <c r="G173" s="130">
        <f t="shared" si="35"/>
        <v>3</v>
      </c>
      <c r="H173" s="9" t="s">
        <v>11</v>
      </c>
      <c r="I173" s="10"/>
      <c r="J173" s="31">
        <v>42482</v>
      </c>
      <c r="K173" s="131" t="str">
        <f t="shared" si="34"/>
        <v>2016</v>
      </c>
      <c r="L173" s="132">
        <f t="shared" si="33"/>
        <v>4</v>
      </c>
      <c r="M173" s="133" t="str">
        <f t="shared" si="38"/>
        <v>Abril 2016</v>
      </c>
      <c r="N173" s="76"/>
      <c r="O173" s="76">
        <f t="shared" si="39"/>
        <v>42487</v>
      </c>
      <c r="P173" s="10">
        <v>42482</v>
      </c>
      <c r="Q173" s="24">
        <f t="shared" si="36"/>
        <v>1</v>
      </c>
      <c r="R173" s="134" t="str">
        <f t="shared" si="31"/>
        <v>A TIEMPO</v>
      </c>
      <c r="S173" s="55" t="str">
        <f t="shared" si="32"/>
        <v>ANTES DE 10 DIAS</v>
      </c>
      <c r="T173" s="135"/>
    </row>
    <row r="174" spans="1:20" ht="30" x14ac:dyDescent="0.25">
      <c r="A174" s="12">
        <v>166</v>
      </c>
      <c r="B174" s="11" t="s">
        <v>710</v>
      </c>
      <c r="C174" s="11" t="s">
        <v>711</v>
      </c>
      <c r="D174" s="44" t="s">
        <v>712</v>
      </c>
      <c r="E174" s="19" t="s">
        <v>713</v>
      </c>
      <c r="F174" s="20" t="s">
        <v>6</v>
      </c>
      <c r="G174" s="130">
        <f t="shared" si="35"/>
        <v>3</v>
      </c>
      <c r="H174" s="9" t="s">
        <v>11</v>
      </c>
      <c r="I174" s="10"/>
      <c r="J174" s="31">
        <v>42493</v>
      </c>
      <c r="K174" s="131" t="str">
        <f t="shared" si="34"/>
        <v>2016</v>
      </c>
      <c r="L174" s="132">
        <f t="shared" si="33"/>
        <v>5</v>
      </c>
      <c r="M174" s="133" t="str">
        <f t="shared" si="38"/>
        <v>Mayo 2016</v>
      </c>
      <c r="N174" s="76"/>
      <c r="O174" s="76">
        <f t="shared" si="39"/>
        <v>42496</v>
      </c>
      <c r="P174" s="10">
        <v>42493</v>
      </c>
      <c r="Q174" s="24">
        <f t="shared" si="36"/>
        <v>1</v>
      </c>
      <c r="R174" s="134" t="str">
        <f t="shared" si="31"/>
        <v>A TIEMPO</v>
      </c>
      <c r="S174" s="55" t="str">
        <f t="shared" si="32"/>
        <v>ANTES DE 10 DIAS</v>
      </c>
      <c r="T174" s="135"/>
    </row>
    <row r="175" spans="1:20" ht="30" x14ac:dyDescent="0.25">
      <c r="A175" s="12">
        <v>167</v>
      </c>
      <c r="B175" s="11" t="s">
        <v>714</v>
      </c>
      <c r="C175" s="11" t="s">
        <v>715</v>
      </c>
      <c r="D175" s="44" t="s">
        <v>716</v>
      </c>
      <c r="E175" s="19" t="s">
        <v>717</v>
      </c>
      <c r="F175" s="20" t="s">
        <v>6</v>
      </c>
      <c r="G175" s="130">
        <f t="shared" si="35"/>
        <v>3</v>
      </c>
      <c r="H175" s="9" t="s">
        <v>11</v>
      </c>
      <c r="I175" s="10"/>
      <c r="J175" s="31">
        <v>42494</v>
      </c>
      <c r="K175" s="131" t="str">
        <f t="shared" si="34"/>
        <v>2016</v>
      </c>
      <c r="L175" s="132">
        <f t="shared" si="33"/>
        <v>5</v>
      </c>
      <c r="M175" s="133" t="str">
        <f t="shared" si="38"/>
        <v>Mayo 2016</v>
      </c>
      <c r="N175" s="76"/>
      <c r="O175" s="76">
        <f t="shared" si="39"/>
        <v>42499</v>
      </c>
      <c r="P175" s="10">
        <v>42494</v>
      </c>
      <c r="Q175" s="24">
        <f t="shared" si="36"/>
        <v>1</v>
      </c>
      <c r="R175" s="134" t="str">
        <f t="shared" si="31"/>
        <v>A TIEMPO</v>
      </c>
      <c r="S175" s="55" t="str">
        <f t="shared" si="32"/>
        <v>ANTES DE 10 DIAS</v>
      </c>
      <c r="T175" s="135"/>
    </row>
    <row r="176" spans="1:20" x14ac:dyDescent="0.25">
      <c r="A176" s="12">
        <v>168</v>
      </c>
      <c r="B176" s="11" t="s">
        <v>718</v>
      </c>
      <c r="C176" s="11" t="s">
        <v>719</v>
      </c>
      <c r="D176" s="44" t="s">
        <v>720</v>
      </c>
      <c r="E176" s="11" t="s">
        <v>263</v>
      </c>
      <c r="F176" s="20" t="s">
        <v>6</v>
      </c>
      <c r="G176" s="130">
        <f t="shared" si="35"/>
        <v>3</v>
      </c>
      <c r="H176" s="9" t="s">
        <v>11</v>
      </c>
      <c r="I176" s="10"/>
      <c r="J176" s="31">
        <v>42495</v>
      </c>
      <c r="K176" s="131" t="str">
        <f t="shared" si="34"/>
        <v>2016</v>
      </c>
      <c r="L176" s="132">
        <f t="shared" si="33"/>
        <v>5</v>
      </c>
      <c r="M176" s="133" t="str">
        <f t="shared" si="38"/>
        <v>Mayo 2016</v>
      </c>
      <c r="N176" s="76"/>
      <c r="O176" s="76">
        <f t="shared" si="39"/>
        <v>42500</v>
      </c>
      <c r="P176" s="10">
        <v>42495</v>
      </c>
      <c r="Q176" s="24">
        <f t="shared" si="36"/>
        <v>1</v>
      </c>
      <c r="R176" s="134" t="str">
        <f t="shared" si="31"/>
        <v>A TIEMPO</v>
      </c>
      <c r="S176" s="55" t="str">
        <f t="shared" si="32"/>
        <v>ANTES DE 10 DIAS</v>
      </c>
      <c r="T176" s="135"/>
    </row>
    <row r="177" spans="1:20" ht="45" x14ac:dyDescent="0.25">
      <c r="A177" s="12">
        <v>169</v>
      </c>
      <c r="B177" s="11" t="s">
        <v>723</v>
      </c>
      <c r="C177" s="11" t="s">
        <v>724</v>
      </c>
      <c r="D177" s="44" t="s">
        <v>725</v>
      </c>
      <c r="E177" s="19" t="s">
        <v>726</v>
      </c>
      <c r="F177" s="20" t="s">
        <v>25</v>
      </c>
      <c r="G177" s="130">
        <f t="shared" si="35"/>
        <v>3</v>
      </c>
      <c r="H177" s="9" t="s">
        <v>25</v>
      </c>
      <c r="I177" s="10"/>
      <c r="J177" s="31">
        <v>42495</v>
      </c>
      <c r="K177" s="131" t="str">
        <f t="shared" si="34"/>
        <v>2016</v>
      </c>
      <c r="L177" s="132">
        <f t="shared" si="33"/>
        <v>5</v>
      </c>
      <c r="M177" s="133" t="str">
        <f t="shared" si="38"/>
        <v>Mayo 2016</v>
      </c>
      <c r="N177" s="76"/>
      <c r="O177" s="76">
        <f t="shared" si="39"/>
        <v>42500</v>
      </c>
      <c r="P177" s="10">
        <v>42496</v>
      </c>
      <c r="Q177" s="24">
        <f t="shared" si="36"/>
        <v>2</v>
      </c>
      <c r="R177" s="134" t="str">
        <f t="shared" si="31"/>
        <v>A TIEMPO</v>
      </c>
      <c r="S177" s="55" t="str">
        <f t="shared" si="32"/>
        <v/>
      </c>
      <c r="T177" s="135"/>
    </row>
    <row r="178" spans="1:20" ht="45" x14ac:dyDescent="0.25">
      <c r="A178" s="12">
        <v>170</v>
      </c>
      <c r="B178" s="11" t="s">
        <v>727</v>
      </c>
      <c r="C178" s="11" t="s">
        <v>728</v>
      </c>
      <c r="D178" s="44" t="s">
        <v>729</v>
      </c>
      <c r="E178" s="19" t="s">
        <v>730</v>
      </c>
      <c r="F178" s="20" t="s">
        <v>414</v>
      </c>
      <c r="G178" s="130">
        <f t="shared" si="35"/>
        <v>5</v>
      </c>
      <c r="H178" s="9" t="s">
        <v>11</v>
      </c>
      <c r="I178" s="10"/>
      <c r="J178" s="31">
        <v>42503</v>
      </c>
      <c r="K178" s="131" t="str">
        <f t="shared" si="34"/>
        <v>2016</v>
      </c>
      <c r="L178" s="132">
        <f t="shared" si="33"/>
        <v>5</v>
      </c>
      <c r="M178" s="133" t="str">
        <f t="shared" si="38"/>
        <v>Mayo 2016</v>
      </c>
      <c r="N178" s="76"/>
      <c r="O178" s="76">
        <f t="shared" si="39"/>
        <v>42510</v>
      </c>
      <c r="P178" s="10">
        <v>42503</v>
      </c>
      <c r="Q178" s="24">
        <f t="shared" si="36"/>
        <v>1</v>
      </c>
      <c r="R178" s="134" t="str">
        <f t="shared" si="31"/>
        <v>A TIEMPO</v>
      </c>
      <c r="S178" s="55" t="str">
        <f t="shared" si="32"/>
        <v>ANTES DE 10 DIAS</v>
      </c>
      <c r="T178" s="135"/>
    </row>
    <row r="179" spans="1:20" ht="30" x14ac:dyDescent="0.25">
      <c r="A179" s="139">
        <v>171</v>
      </c>
      <c r="B179" s="11" t="s">
        <v>731</v>
      </c>
      <c r="C179" s="11" t="s">
        <v>732</v>
      </c>
      <c r="D179" s="44" t="s">
        <v>733</v>
      </c>
      <c r="E179" s="19" t="s">
        <v>734</v>
      </c>
      <c r="F179" s="20" t="s">
        <v>414</v>
      </c>
      <c r="G179" s="130">
        <f t="shared" si="35"/>
        <v>5</v>
      </c>
      <c r="H179" s="9" t="s">
        <v>11</v>
      </c>
      <c r="I179" s="10"/>
      <c r="J179" s="31">
        <v>42507</v>
      </c>
      <c r="K179" s="131" t="str">
        <f t="shared" si="34"/>
        <v>2016</v>
      </c>
      <c r="L179" s="132">
        <f t="shared" si="33"/>
        <v>5</v>
      </c>
      <c r="M179" s="133" t="str">
        <f t="shared" si="38"/>
        <v>Mayo 2016</v>
      </c>
      <c r="N179" s="76"/>
      <c r="O179" s="76">
        <f t="shared" si="39"/>
        <v>42514</v>
      </c>
      <c r="P179" s="10">
        <v>42507</v>
      </c>
      <c r="Q179" s="24">
        <f t="shared" si="36"/>
        <v>1</v>
      </c>
      <c r="R179" s="134" t="str">
        <f t="shared" si="31"/>
        <v>A TIEMPO</v>
      </c>
      <c r="S179" s="55" t="str">
        <f t="shared" si="32"/>
        <v>ANTES DE 10 DIAS</v>
      </c>
      <c r="T179" s="135"/>
    </row>
    <row r="180" spans="1:20" ht="30" x14ac:dyDescent="0.25">
      <c r="A180" s="12">
        <v>172</v>
      </c>
      <c r="B180" s="11" t="s">
        <v>735</v>
      </c>
      <c r="C180" s="11" t="s">
        <v>736</v>
      </c>
      <c r="D180" s="44" t="s">
        <v>737</v>
      </c>
      <c r="E180" s="19" t="s">
        <v>738</v>
      </c>
      <c r="F180" s="20" t="s">
        <v>414</v>
      </c>
      <c r="G180" s="130">
        <f t="shared" si="35"/>
        <v>5</v>
      </c>
      <c r="H180" s="9" t="s">
        <v>11</v>
      </c>
      <c r="I180" s="10"/>
      <c r="J180" s="31">
        <v>42523</v>
      </c>
      <c r="K180" s="131" t="str">
        <f t="shared" si="34"/>
        <v>2016</v>
      </c>
      <c r="L180" s="132">
        <f t="shared" si="33"/>
        <v>6</v>
      </c>
      <c r="M180" s="133" t="str">
        <f t="shared" si="38"/>
        <v>Junio 2016</v>
      </c>
      <c r="N180" s="76"/>
      <c r="O180" s="76">
        <f t="shared" si="39"/>
        <v>42530</v>
      </c>
      <c r="P180" s="10">
        <v>42523</v>
      </c>
      <c r="Q180" s="24">
        <f t="shared" si="36"/>
        <v>1</v>
      </c>
      <c r="R180" s="134" t="str">
        <f t="shared" si="31"/>
        <v>A TIEMPO</v>
      </c>
      <c r="S180" s="55" t="str">
        <f t="shared" si="32"/>
        <v>ANTES DE 10 DIAS</v>
      </c>
      <c r="T180" s="135"/>
    </row>
    <row r="181" spans="1:20" ht="30" x14ac:dyDescent="0.25">
      <c r="A181" s="12">
        <v>173</v>
      </c>
      <c r="B181" s="11" t="s">
        <v>739</v>
      </c>
      <c r="C181" s="11" t="s">
        <v>740</v>
      </c>
      <c r="D181" s="44" t="s">
        <v>741</v>
      </c>
      <c r="E181" s="19" t="s">
        <v>742</v>
      </c>
      <c r="F181" s="20" t="s">
        <v>414</v>
      </c>
      <c r="G181" s="130">
        <f t="shared" si="35"/>
        <v>5</v>
      </c>
      <c r="H181" s="9" t="s">
        <v>11</v>
      </c>
      <c r="I181" s="10"/>
      <c r="J181" s="31">
        <v>42524</v>
      </c>
      <c r="K181" s="131" t="str">
        <f t="shared" si="34"/>
        <v>2016</v>
      </c>
      <c r="L181" s="132">
        <f t="shared" si="33"/>
        <v>6</v>
      </c>
      <c r="M181" s="133" t="str">
        <f t="shared" si="38"/>
        <v>Junio 2016</v>
      </c>
      <c r="N181" s="76"/>
      <c r="O181" s="76">
        <f t="shared" si="39"/>
        <v>42531</v>
      </c>
      <c r="P181" s="10">
        <v>42524</v>
      </c>
      <c r="Q181" s="24">
        <f t="shared" si="36"/>
        <v>1</v>
      </c>
      <c r="R181" s="134" t="str">
        <f t="shared" si="31"/>
        <v>A TIEMPO</v>
      </c>
      <c r="S181" s="55" t="str">
        <f t="shared" si="32"/>
        <v>ANTES DE 10 DIAS</v>
      </c>
      <c r="T181" s="135"/>
    </row>
    <row r="182" spans="1:20" ht="60" x14ac:dyDescent="0.25">
      <c r="A182" s="12">
        <v>174</v>
      </c>
      <c r="B182" s="11" t="s">
        <v>745</v>
      </c>
      <c r="C182" s="11" t="s">
        <v>746</v>
      </c>
      <c r="D182" s="44" t="s">
        <v>747</v>
      </c>
      <c r="E182" s="19" t="s">
        <v>748</v>
      </c>
      <c r="F182" s="20" t="s">
        <v>25</v>
      </c>
      <c r="G182" s="130">
        <f t="shared" si="35"/>
        <v>3</v>
      </c>
      <c r="H182" s="9" t="s">
        <v>25</v>
      </c>
      <c r="I182" s="10"/>
      <c r="J182" s="31">
        <v>42531</v>
      </c>
      <c r="K182" s="131" t="str">
        <f t="shared" si="34"/>
        <v>2016</v>
      </c>
      <c r="L182" s="132">
        <f t="shared" si="33"/>
        <v>6</v>
      </c>
      <c r="M182" s="133" t="str">
        <f t="shared" si="38"/>
        <v>Junio 2016</v>
      </c>
      <c r="N182" s="76"/>
      <c r="O182" s="76">
        <f t="shared" si="39"/>
        <v>42536</v>
      </c>
      <c r="P182" s="10">
        <v>42535</v>
      </c>
      <c r="Q182" s="24">
        <f t="shared" si="36"/>
        <v>3</v>
      </c>
      <c r="R182" s="134" t="str">
        <f t="shared" si="31"/>
        <v>A TIEMPO</v>
      </c>
      <c r="S182" s="55" t="s">
        <v>161</v>
      </c>
      <c r="T182" s="135"/>
    </row>
    <row r="183" spans="1:20" ht="30" x14ac:dyDescent="0.25">
      <c r="A183" s="12">
        <v>175</v>
      </c>
      <c r="B183" s="11" t="s">
        <v>749</v>
      </c>
      <c r="C183" s="11" t="s">
        <v>750</v>
      </c>
      <c r="D183" s="44" t="s">
        <v>751</v>
      </c>
      <c r="E183" s="19" t="s">
        <v>752</v>
      </c>
      <c r="F183" s="20" t="s">
        <v>414</v>
      </c>
      <c r="G183" s="130">
        <f t="shared" si="35"/>
        <v>5</v>
      </c>
      <c r="H183" s="9" t="s">
        <v>11</v>
      </c>
      <c r="I183" s="10"/>
      <c r="J183" s="31">
        <v>42535</v>
      </c>
      <c r="K183" s="131" t="str">
        <f t="shared" si="34"/>
        <v>2016</v>
      </c>
      <c r="L183" s="132">
        <f t="shared" si="33"/>
        <v>6</v>
      </c>
      <c r="M183" s="133" t="str">
        <f t="shared" si="38"/>
        <v>Junio 2016</v>
      </c>
      <c r="N183" s="76"/>
      <c r="O183" s="76">
        <f t="shared" si="39"/>
        <v>42542</v>
      </c>
      <c r="P183" s="10">
        <v>42536</v>
      </c>
      <c r="Q183" s="24">
        <f t="shared" si="36"/>
        <v>2</v>
      </c>
      <c r="R183" s="134" t="str">
        <f t="shared" si="31"/>
        <v>A TIEMPO</v>
      </c>
      <c r="S183" s="55" t="str">
        <f t="shared" si="32"/>
        <v>ANTES DE 10 DIAS</v>
      </c>
      <c r="T183" s="135"/>
    </row>
    <row r="184" spans="1:20" ht="30" x14ac:dyDescent="0.25">
      <c r="A184" s="12">
        <v>176</v>
      </c>
      <c r="B184" s="11" t="s">
        <v>423</v>
      </c>
      <c r="C184" s="11" t="s">
        <v>424</v>
      </c>
      <c r="D184" s="44" t="s">
        <v>282</v>
      </c>
      <c r="E184" s="19" t="s">
        <v>753</v>
      </c>
      <c r="F184" s="20" t="s">
        <v>25</v>
      </c>
      <c r="G184" s="130">
        <f t="shared" si="35"/>
        <v>3</v>
      </c>
      <c r="H184" s="9" t="s">
        <v>25</v>
      </c>
      <c r="I184" s="10"/>
      <c r="J184" s="31">
        <v>42542</v>
      </c>
      <c r="K184" s="131" t="str">
        <f t="shared" si="34"/>
        <v>2016</v>
      </c>
      <c r="L184" s="132">
        <f t="shared" si="33"/>
        <v>6</v>
      </c>
      <c r="M184" s="133" t="str">
        <f t="shared" si="38"/>
        <v>Junio 2016</v>
      </c>
      <c r="N184" s="76"/>
      <c r="O184" s="76">
        <f t="shared" si="39"/>
        <v>42545</v>
      </c>
      <c r="P184" s="10">
        <v>42545</v>
      </c>
      <c r="Q184" s="24">
        <f>IF(OR(J184="",P184=""),0,NETWORKDAYS(J184+1,P184,N30:N186))</f>
        <v>3</v>
      </c>
      <c r="R184" s="134" t="str">
        <f t="shared" si="31"/>
        <v>A TIEMPO</v>
      </c>
      <c r="S184" s="55" t="s">
        <v>161</v>
      </c>
      <c r="T184" s="135"/>
    </row>
    <row r="185" spans="1:20" x14ac:dyDescent="0.25">
      <c r="A185" s="12">
        <v>177</v>
      </c>
      <c r="B185" s="11" t="s">
        <v>754</v>
      </c>
      <c r="C185" s="11" t="s">
        <v>755</v>
      </c>
      <c r="D185" s="44" t="s">
        <v>756</v>
      </c>
      <c r="E185" s="19" t="s">
        <v>757</v>
      </c>
      <c r="F185" s="20" t="s">
        <v>414</v>
      </c>
      <c r="G185" s="130">
        <f t="shared" si="35"/>
        <v>5</v>
      </c>
      <c r="H185" s="9" t="s">
        <v>11</v>
      </c>
      <c r="I185" s="10"/>
      <c r="J185" s="31">
        <v>42548</v>
      </c>
      <c r="K185" s="131" t="str">
        <f t="shared" si="34"/>
        <v>2016</v>
      </c>
      <c r="L185" s="132">
        <f t="shared" si="33"/>
        <v>6</v>
      </c>
      <c r="M185" s="133" t="str">
        <f t="shared" si="38"/>
        <v>Junio 2016</v>
      </c>
      <c r="N185" s="76"/>
      <c r="O185" s="76">
        <f t="shared" si="39"/>
        <v>42555</v>
      </c>
      <c r="P185" s="10">
        <v>42548</v>
      </c>
      <c r="Q185" s="24">
        <f t="shared" si="36"/>
        <v>1</v>
      </c>
      <c r="R185" s="134" t="str">
        <f t="shared" si="31"/>
        <v>A TIEMPO</v>
      </c>
      <c r="S185" s="55" t="str">
        <f t="shared" si="32"/>
        <v>ANTES DE 10 DIAS</v>
      </c>
      <c r="T185" s="135"/>
    </row>
    <row r="186" spans="1:20" ht="60" x14ac:dyDescent="0.25">
      <c r="A186" s="12">
        <v>178</v>
      </c>
      <c r="B186" s="11" t="s">
        <v>493</v>
      </c>
      <c r="C186" s="11" t="s">
        <v>494</v>
      </c>
      <c r="D186" s="44" t="s">
        <v>495</v>
      </c>
      <c r="E186" s="19" t="s">
        <v>758</v>
      </c>
      <c r="F186" s="20" t="s">
        <v>6</v>
      </c>
      <c r="G186" s="130">
        <f t="shared" si="35"/>
        <v>3</v>
      </c>
      <c r="H186" s="9" t="s">
        <v>11</v>
      </c>
      <c r="I186" s="10"/>
      <c r="J186" s="31">
        <v>42548</v>
      </c>
      <c r="K186" s="131" t="str">
        <f t="shared" si="34"/>
        <v>2016</v>
      </c>
      <c r="L186" s="132">
        <f t="shared" si="33"/>
        <v>6</v>
      </c>
      <c r="M186" s="133" t="str">
        <f t="shared" si="38"/>
        <v>Junio 2016</v>
      </c>
      <c r="N186" s="76"/>
      <c r="O186" s="76">
        <f t="shared" si="39"/>
        <v>42551</v>
      </c>
      <c r="P186" s="10"/>
      <c r="Q186" s="24">
        <f t="shared" si="36"/>
        <v>0</v>
      </c>
      <c r="R186" s="134" t="str">
        <f t="shared" si="31"/>
        <v>A TIEMPO</v>
      </c>
      <c r="S186" s="55" t="str">
        <f t="shared" si="32"/>
        <v>ANTES DE 10 DIAS</v>
      </c>
      <c r="T186" s="135"/>
    </row>
    <row r="187" spans="1:20" x14ac:dyDescent="0.25">
      <c r="A187" s="145">
        <v>179</v>
      </c>
      <c r="B187" s="11" t="s">
        <v>759</v>
      </c>
      <c r="C187" s="11" t="s">
        <v>760</v>
      </c>
      <c r="D187" s="45"/>
      <c r="E187" s="19" t="s">
        <v>761</v>
      </c>
      <c r="F187" s="20" t="s">
        <v>6</v>
      </c>
      <c r="G187" s="130">
        <f t="shared" si="35"/>
        <v>3</v>
      </c>
      <c r="H187" s="9" t="s">
        <v>11</v>
      </c>
      <c r="I187" s="10"/>
      <c r="J187" s="31">
        <v>42548</v>
      </c>
      <c r="K187" s="131" t="str">
        <f t="shared" si="34"/>
        <v>2016</v>
      </c>
      <c r="L187" s="132">
        <f t="shared" si="33"/>
        <v>6</v>
      </c>
      <c r="M187" s="133" t="str">
        <f t="shared" si="38"/>
        <v>Junio 2016</v>
      </c>
      <c r="N187" s="76"/>
      <c r="O187" s="76">
        <f t="shared" si="39"/>
        <v>42551</v>
      </c>
      <c r="P187" s="10">
        <v>42548</v>
      </c>
      <c r="Q187" s="24">
        <f t="shared" si="36"/>
        <v>1</v>
      </c>
      <c r="R187" s="134" t="str">
        <f t="shared" si="31"/>
        <v>A TIEMPO</v>
      </c>
      <c r="S187" s="55" t="str">
        <f t="shared" si="32"/>
        <v>ANTES DE 10 DIAS</v>
      </c>
      <c r="T187" s="135"/>
    </row>
    <row r="188" spans="1:20" ht="30" x14ac:dyDescent="0.25">
      <c r="A188" s="12">
        <v>180</v>
      </c>
      <c r="B188" s="11" t="s">
        <v>762</v>
      </c>
      <c r="C188" s="11" t="s">
        <v>763</v>
      </c>
      <c r="D188" s="44" t="s">
        <v>764</v>
      </c>
      <c r="E188" s="19" t="s">
        <v>765</v>
      </c>
      <c r="F188" s="20" t="s">
        <v>6</v>
      </c>
      <c r="G188" s="14">
        <f t="shared" si="35"/>
        <v>3</v>
      </c>
      <c r="H188" s="9" t="s">
        <v>11</v>
      </c>
      <c r="I188" s="10"/>
      <c r="J188" s="31">
        <v>42556</v>
      </c>
      <c r="K188" s="120" t="str">
        <f t="shared" si="34"/>
        <v>2016</v>
      </c>
      <c r="L188" s="13">
        <f t="shared" si="33"/>
        <v>7</v>
      </c>
      <c r="M188" s="117" t="str">
        <f t="shared" si="38"/>
        <v>Julio 2016</v>
      </c>
      <c r="N188" s="76"/>
      <c r="O188" s="27">
        <f t="shared" si="39"/>
        <v>42559</v>
      </c>
      <c r="P188" s="10">
        <v>42556</v>
      </c>
      <c r="Q188" s="24">
        <f t="shared" si="36"/>
        <v>1</v>
      </c>
      <c r="R188" s="33" t="str">
        <f t="shared" si="31"/>
        <v>A TIEMPO</v>
      </c>
      <c r="S188" s="55" t="str">
        <f t="shared" si="32"/>
        <v>ANTES DE 10 DIAS</v>
      </c>
      <c r="T188" s="3"/>
    </row>
    <row r="189" spans="1:20" x14ac:dyDescent="0.25">
      <c r="A189" s="12">
        <v>181</v>
      </c>
      <c r="B189" s="11" t="s">
        <v>766</v>
      </c>
      <c r="C189" s="11" t="s">
        <v>767</v>
      </c>
      <c r="D189" s="44" t="s">
        <v>768</v>
      </c>
      <c r="E189" s="19" t="s">
        <v>769</v>
      </c>
      <c r="F189" s="20" t="s">
        <v>6</v>
      </c>
      <c r="G189" s="14">
        <f t="shared" si="35"/>
        <v>3</v>
      </c>
      <c r="H189" s="9" t="s">
        <v>11</v>
      </c>
      <c r="I189" s="10"/>
      <c r="J189" s="31">
        <v>42556</v>
      </c>
      <c r="K189" s="120" t="str">
        <f t="shared" si="34"/>
        <v>2016</v>
      </c>
      <c r="L189" s="13">
        <f t="shared" si="33"/>
        <v>7</v>
      </c>
      <c r="M189" s="117" t="str">
        <f t="shared" si="38"/>
        <v>Julio 2016</v>
      </c>
      <c r="N189" s="76"/>
      <c r="O189" s="27">
        <f t="shared" si="39"/>
        <v>42559</v>
      </c>
      <c r="P189" s="31">
        <v>42556</v>
      </c>
      <c r="Q189" s="24">
        <f t="shared" si="36"/>
        <v>1</v>
      </c>
      <c r="R189" s="33" t="str">
        <f t="shared" si="31"/>
        <v>A TIEMPO</v>
      </c>
      <c r="S189" s="55" t="str">
        <f t="shared" si="32"/>
        <v>ANTES DE 10 DIAS</v>
      </c>
      <c r="T189" s="3"/>
    </row>
    <row r="190" spans="1:20" ht="75" x14ac:dyDescent="0.25">
      <c r="A190" s="12">
        <v>182</v>
      </c>
      <c r="B190" s="11" t="s">
        <v>772</v>
      </c>
      <c r="C190" s="11" t="s">
        <v>773</v>
      </c>
      <c r="D190" s="44" t="s">
        <v>774</v>
      </c>
      <c r="E190" s="19" t="s">
        <v>775</v>
      </c>
      <c r="F190" s="20" t="s">
        <v>414</v>
      </c>
      <c r="G190" s="14">
        <f t="shared" si="35"/>
        <v>5</v>
      </c>
      <c r="H190" s="9" t="s">
        <v>11</v>
      </c>
      <c r="I190" s="10"/>
      <c r="J190" s="31">
        <v>42558</v>
      </c>
      <c r="K190" s="120" t="str">
        <f t="shared" si="34"/>
        <v>2016</v>
      </c>
      <c r="L190" s="13">
        <f t="shared" si="33"/>
        <v>7</v>
      </c>
      <c r="M190" s="117" t="str">
        <f t="shared" si="38"/>
        <v>Julio 2016</v>
      </c>
      <c r="N190" s="76"/>
      <c r="O190" s="27">
        <f t="shared" si="39"/>
        <v>42565</v>
      </c>
      <c r="P190" s="10">
        <v>42559</v>
      </c>
      <c r="Q190" s="24">
        <f t="shared" si="36"/>
        <v>2</v>
      </c>
      <c r="R190" s="33" t="str">
        <f t="shared" si="31"/>
        <v>A TIEMPO</v>
      </c>
      <c r="S190" s="55" t="str">
        <f t="shared" si="32"/>
        <v>ANTES DE 10 DIAS</v>
      </c>
      <c r="T190" s="3"/>
    </row>
    <row r="191" spans="1:20" ht="30" x14ac:dyDescent="0.25">
      <c r="A191" s="12">
        <v>183</v>
      </c>
      <c r="B191" s="11" t="s">
        <v>772</v>
      </c>
      <c r="C191" s="11" t="s">
        <v>773</v>
      </c>
      <c r="D191" s="44" t="s">
        <v>774</v>
      </c>
      <c r="E191" s="19" t="s">
        <v>776</v>
      </c>
      <c r="F191" s="20" t="s">
        <v>414</v>
      </c>
      <c r="G191" s="14">
        <f t="shared" si="35"/>
        <v>5</v>
      </c>
      <c r="H191" s="9" t="s">
        <v>11</v>
      </c>
      <c r="I191" s="10"/>
      <c r="J191" s="31">
        <v>42559</v>
      </c>
      <c r="K191" s="120" t="str">
        <f t="shared" si="34"/>
        <v>2016</v>
      </c>
      <c r="L191" s="13">
        <f t="shared" si="33"/>
        <v>7</v>
      </c>
      <c r="M191" s="117" t="str">
        <f t="shared" si="38"/>
        <v>Julio 2016</v>
      </c>
      <c r="N191" s="76"/>
      <c r="O191" s="27">
        <f t="shared" si="39"/>
        <v>42566</v>
      </c>
      <c r="P191" s="10">
        <v>42559</v>
      </c>
      <c r="Q191" s="24">
        <f t="shared" si="36"/>
        <v>1</v>
      </c>
      <c r="R191" s="33" t="str">
        <f t="shared" si="31"/>
        <v>A TIEMPO</v>
      </c>
      <c r="S191" s="55" t="str">
        <f t="shared" si="32"/>
        <v>ANTES DE 10 DIAS</v>
      </c>
      <c r="T191" s="3"/>
    </row>
    <row r="192" spans="1:20" ht="30" x14ac:dyDescent="0.25">
      <c r="A192" s="12">
        <v>184</v>
      </c>
      <c r="B192" s="11" t="s">
        <v>777</v>
      </c>
      <c r="C192" s="11" t="s">
        <v>778</v>
      </c>
      <c r="D192" s="44" t="s">
        <v>779</v>
      </c>
      <c r="E192" s="19" t="s">
        <v>780</v>
      </c>
      <c r="F192" s="20" t="s">
        <v>414</v>
      </c>
      <c r="G192" s="14">
        <f t="shared" si="35"/>
        <v>5</v>
      </c>
      <c r="H192" s="9" t="s">
        <v>11</v>
      </c>
      <c r="I192" s="10"/>
      <c r="J192" s="31">
        <v>42559</v>
      </c>
      <c r="K192" s="120" t="str">
        <f t="shared" si="34"/>
        <v>2016</v>
      </c>
      <c r="L192" s="13">
        <f t="shared" si="33"/>
        <v>7</v>
      </c>
      <c r="M192" s="117" t="str">
        <f t="shared" si="38"/>
        <v>Julio 2016</v>
      </c>
      <c r="N192" s="76"/>
      <c r="O192" s="27">
        <f t="shared" si="39"/>
        <v>42566</v>
      </c>
      <c r="P192" s="10">
        <v>42559</v>
      </c>
      <c r="Q192" s="24">
        <f t="shared" si="36"/>
        <v>1</v>
      </c>
      <c r="R192" s="33" t="str">
        <f t="shared" si="31"/>
        <v>A TIEMPO</v>
      </c>
      <c r="S192" s="55" t="str">
        <f t="shared" si="32"/>
        <v>ANTES DE 10 DIAS</v>
      </c>
      <c r="T192" s="3"/>
    </row>
    <row r="193" spans="1:20" x14ac:dyDescent="0.25">
      <c r="A193" s="12">
        <v>185</v>
      </c>
      <c r="B193" s="11" t="s">
        <v>781</v>
      </c>
      <c r="C193" s="11" t="s">
        <v>782</v>
      </c>
      <c r="D193" s="44" t="s">
        <v>783</v>
      </c>
      <c r="E193" s="19" t="s">
        <v>784</v>
      </c>
      <c r="F193" s="20" t="s">
        <v>6</v>
      </c>
      <c r="G193" s="14">
        <f t="shared" si="35"/>
        <v>3</v>
      </c>
      <c r="H193" s="9" t="s">
        <v>11</v>
      </c>
      <c r="I193" s="10"/>
      <c r="J193" s="31">
        <v>42565</v>
      </c>
      <c r="K193" s="120" t="str">
        <f t="shared" si="34"/>
        <v>2016</v>
      </c>
      <c r="L193" s="13">
        <f t="shared" si="33"/>
        <v>7</v>
      </c>
      <c r="M193" s="117" t="str">
        <f t="shared" si="38"/>
        <v>Julio 2016</v>
      </c>
      <c r="N193" s="76"/>
      <c r="O193" s="27">
        <f t="shared" si="39"/>
        <v>42570</v>
      </c>
      <c r="P193" s="10">
        <v>42565</v>
      </c>
      <c r="Q193" s="24">
        <f t="shared" si="36"/>
        <v>1</v>
      </c>
      <c r="R193" s="33" t="str">
        <f t="shared" si="31"/>
        <v>A TIEMPO</v>
      </c>
      <c r="S193" s="55" t="str">
        <f t="shared" si="32"/>
        <v>ANTES DE 10 DIAS</v>
      </c>
      <c r="T193" s="3"/>
    </row>
    <row r="194" spans="1:20" x14ac:dyDescent="0.25">
      <c r="A194" s="12">
        <v>186</v>
      </c>
      <c r="B194" s="11" t="s">
        <v>785</v>
      </c>
      <c r="C194" s="11" t="s">
        <v>786</v>
      </c>
      <c r="D194" s="45"/>
      <c r="E194" s="19" t="s">
        <v>787</v>
      </c>
      <c r="F194" s="20" t="s">
        <v>6</v>
      </c>
      <c r="G194" s="14">
        <f t="shared" ref="G194:G204" si="40">IFERROR(+VLOOKUP(F194,Tiempo3,2,FALSE),"")</f>
        <v>3</v>
      </c>
      <c r="H194" s="9" t="s">
        <v>11</v>
      </c>
      <c r="I194" s="10"/>
      <c r="J194" s="31">
        <v>42570</v>
      </c>
      <c r="K194" s="120" t="str">
        <f t="shared" si="34"/>
        <v>2016</v>
      </c>
      <c r="L194" s="13">
        <f t="shared" si="33"/>
        <v>7</v>
      </c>
      <c r="M194" s="117" t="str">
        <f>+IFERROR((VLOOKUP(L194,Meses,2,FALSE))&amp;" "&amp;TEXT(J194,"YYYY"),"")</f>
        <v>Julio 2016</v>
      </c>
      <c r="N194" s="76"/>
      <c r="O194" s="27">
        <f t="shared" si="39"/>
        <v>42573</v>
      </c>
      <c r="P194" s="10">
        <v>42570</v>
      </c>
      <c r="Q194" s="24">
        <f t="shared" si="36"/>
        <v>1</v>
      </c>
      <c r="R194" s="33" t="str">
        <f t="shared" si="31"/>
        <v>A TIEMPO</v>
      </c>
      <c r="S194" s="55" t="str">
        <f t="shared" si="32"/>
        <v>ANTES DE 10 DIAS</v>
      </c>
      <c r="T194" s="3"/>
    </row>
    <row r="195" spans="1:20" x14ac:dyDescent="0.25">
      <c r="A195" s="12">
        <v>187</v>
      </c>
      <c r="B195" s="11" t="s">
        <v>789</v>
      </c>
      <c r="C195" s="11" t="s">
        <v>790</v>
      </c>
      <c r="D195" s="44" t="s">
        <v>791</v>
      </c>
      <c r="E195" s="19" t="s">
        <v>792</v>
      </c>
      <c r="F195" s="20" t="s">
        <v>6</v>
      </c>
      <c r="G195" s="14">
        <f t="shared" si="40"/>
        <v>3</v>
      </c>
      <c r="H195" s="9" t="s">
        <v>11</v>
      </c>
      <c r="I195" s="10"/>
      <c r="J195" s="31">
        <v>42577</v>
      </c>
      <c r="K195" s="120" t="str">
        <f t="shared" si="34"/>
        <v>2016</v>
      </c>
      <c r="L195" s="13">
        <f t="shared" si="33"/>
        <v>7</v>
      </c>
      <c r="M195" s="117" t="str">
        <f t="shared" si="38"/>
        <v>Julio 2016</v>
      </c>
      <c r="N195" s="76"/>
      <c r="O195" s="27">
        <f t="shared" si="39"/>
        <v>42580</v>
      </c>
      <c r="P195" s="10">
        <v>42577</v>
      </c>
      <c r="Q195" s="24">
        <f>IF(OR(J195="",P195=""),0,NETWORKDAYS(J195+0,P195,N41:N197))</f>
        <v>1</v>
      </c>
      <c r="R195" s="33" t="str">
        <f t="shared" si="31"/>
        <v>A TIEMPO</v>
      </c>
      <c r="S195" s="55" t="str">
        <f t="shared" si="32"/>
        <v>ANTES DE 10 DIAS</v>
      </c>
      <c r="T195" s="3"/>
    </row>
    <row r="196" spans="1:20" ht="30" x14ac:dyDescent="0.25">
      <c r="A196" s="12">
        <v>188</v>
      </c>
      <c r="B196" s="11" t="s">
        <v>793</v>
      </c>
      <c r="C196" s="11" t="s">
        <v>794</v>
      </c>
      <c r="D196" s="44" t="s">
        <v>795</v>
      </c>
      <c r="E196" s="19" t="s">
        <v>796</v>
      </c>
      <c r="F196" s="20" t="s">
        <v>4</v>
      </c>
      <c r="G196" s="14">
        <f t="shared" si="40"/>
        <v>15</v>
      </c>
      <c r="H196" s="9" t="s">
        <v>11</v>
      </c>
      <c r="I196" s="10"/>
      <c r="J196" s="31">
        <v>42578</v>
      </c>
      <c r="K196" s="120" t="str">
        <f t="shared" si="34"/>
        <v>2016</v>
      </c>
      <c r="L196" s="13">
        <f t="shared" si="33"/>
        <v>7</v>
      </c>
      <c r="M196" s="117" t="str">
        <f t="shared" si="38"/>
        <v>Julio 2016</v>
      </c>
      <c r="N196" s="76"/>
      <c r="O196" s="27">
        <f t="shared" si="39"/>
        <v>42600</v>
      </c>
      <c r="P196" s="10">
        <v>42579</v>
      </c>
      <c r="Q196" s="24">
        <f>IF(OR(J196="",P196=""),0,NETWORKDAYS(J196+0,P196,N42:N198))</f>
        <v>2</v>
      </c>
      <c r="R196" s="33" t="str">
        <f t="shared" si="31"/>
        <v>A TIEMPO</v>
      </c>
      <c r="S196" s="55" t="str">
        <f t="shared" si="32"/>
        <v>ANTES DE 10 DIAS</v>
      </c>
      <c r="T196" s="3"/>
    </row>
    <row r="197" spans="1:20" ht="30" x14ac:dyDescent="0.25">
      <c r="A197" s="12">
        <v>189</v>
      </c>
      <c r="B197" s="11" t="s">
        <v>797</v>
      </c>
      <c r="C197" s="11" t="s">
        <v>798</v>
      </c>
      <c r="D197" s="44" t="s">
        <v>799</v>
      </c>
      <c r="E197" s="19" t="s">
        <v>800</v>
      </c>
      <c r="F197" s="20" t="s">
        <v>414</v>
      </c>
      <c r="G197" s="14">
        <f t="shared" si="40"/>
        <v>5</v>
      </c>
      <c r="H197" s="9" t="s">
        <v>11</v>
      </c>
      <c r="I197" s="10"/>
      <c r="J197" s="31">
        <v>42578</v>
      </c>
      <c r="K197" s="120" t="str">
        <f>IF(J197=0,"",TEXT(J197,"yyyy"))</f>
        <v>2016</v>
      </c>
      <c r="L197" s="13">
        <f>+IF(J197&gt;0,MONTH(J197),"")</f>
        <v>7</v>
      </c>
      <c r="M197" s="117" t="str">
        <f>+IFERROR((VLOOKUP(L197,Meses,2,FALSE))&amp;" "&amp;TEXT(J197,"YYYY"),"")</f>
        <v>Julio 2016</v>
      </c>
      <c r="N197" s="76"/>
      <c r="O197" s="27">
        <f>IF(OR(G197="",J197=""),"",WORKDAY(J197,G197,$N$9:$N$303))</f>
        <v>42585</v>
      </c>
      <c r="P197" s="10">
        <v>42583</v>
      </c>
      <c r="Q197" s="24">
        <f>IF(OR(J197="",P197=""),0,NETWORKDAYS(J197+0,P197,N43:N199))</f>
        <v>4</v>
      </c>
      <c r="R197" s="33" t="str">
        <f>+IFERROR(IF(Q197&gt;G197,"FUERA DE TIEMPO","A TIEMPO"),"")</f>
        <v>A TIEMPO</v>
      </c>
      <c r="S197" s="55" t="str">
        <f>IF(OR(H197="Rechazada",H197="Referida"),"",IF(Q197&lt;10,"ANTES DE 10 DIAS","DE 10 A 15 DIAS"))</f>
        <v>ANTES DE 10 DIAS</v>
      </c>
      <c r="T197" s="3"/>
    </row>
    <row r="198" spans="1:20" ht="45" x14ac:dyDescent="0.25">
      <c r="A198" s="141">
        <v>190</v>
      </c>
      <c r="B198" s="11" t="s">
        <v>801</v>
      </c>
      <c r="C198" s="11" t="s">
        <v>802</v>
      </c>
      <c r="D198" s="44" t="s">
        <v>803</v>
      </c>
      <c r="E198" s="19" t="s">
        <v>804</v>
      </c>
      <c r="F198" s="20" t="s">
        <v>4</v>
      </c>
      <c r="G198" s="14">
        <f t="shared" si="40"/>
        <v>15</v>
      </c>
      <c r="H198" s="9" t="s">
        <v>10</v>
      </c>
      <c r="I198" s="10"/>
      <c r="J198" s="31">
        <v>42580</v>
      </c>
      <c r="K198" s="120" t="s">
        <v>788</v>
      </c>
      <c r="L198" s="13">
        <v>7</v>
      </c>
      <c r="M198" s="117" t="s">
        <v>770</v>
      </c>
      <c r="N198" s="76"/>
      <c r="O198" s="27">
        <v>42604</v>
      </c>
      <c r="P198" s="10">
        <v>42583</v>
      </c>
      <c r="Q198" s="24">
        <v>2</v>
      </c>
      <c r="R198" s="33" t="s">
        <v>75</v>
      </c>
      <c r="S198" s="55" t="s">
        <v>161</v>
      </c>
      <c r="T198" s="3"/>
    </row>
    <row r="199" spans="1:20" x14ac:dyDescent="0.25">
      <c r="A199" s="12">
        <v>191</v>
      </c>
      <c r="B199" s="11" t="s">
        <v>805</v>
      </c>
      <c r="C199" s="11" t="s">
        <v>811</v>
      </c>
      <c r="D199" s="44" t="s">
        <v>806</v>
      </c>
      <c r="E199" s="19" t="s">
        <v>807</v>
      </c>
      <c r="F199" s="20" t="s">
        <v>25</v>
      </c>
      <c r="G199" s="14">
        <f t="shared" si="40"/>
        <v>3</v>
      </c>
      <c r="H199" s="9" t="s">
        <v>25</v>
      </c>
      <c r="I199" s="10"/>
      <c r="J199" s="31">
        <v>42583</v>
      </c>
      <c r="K199" s="120" t="str">
        <f t="shared" si="34"/>
        <v>2016</v>
      </c>
      <c r="L199" s="13">
        <f t="shared" si="33"/>
        <v>8</v>
      </c>
      <c r="M199" s="117" t="str">
        <f t="shared" si="38"/>
        <v>Agosto 2016</v>
      </c>
      <c r="N199" s="76"/>
      <c r="O199" s="27">
        <f t="shared" si="39"/>
        <v>42586</v>
      </c>
      <c r="P199" s="10">
        <v>42584</v>
      </c>
      <c r="Q199" s="24">
        <f t="shared" si="36"/>
        <v>2</v>
      </c>
      <c r="R199" s="33" t="str">
        <f t="shared" si="31"/>
        <v>A TIEMPO</v>
      </c>
      <c r="S199" s="55" t="s">
        <v>161</v>
      </c>
      <c r="T199" s="3"/>
    </row>
    <row r="200" spans="1:20" ht="45" x14ac:dyDescent="0.25">
      <c r="A200" s="12">
        <v>192</v>
      </c>
      <c r="B200" s="11" t="s">
        <v>810</v>
      </c>
      <c r="C200" s="11" t="s">
        <v>812</v>
      </c>
      <c r="D200" s="44" t="s">
        <v>813</v>
      </c>
      <c r="E200" s="19" t="s">
        <v>814</v>
      </c>
      <c r="F200" s="20" t="s">
        <v>6</v>
      </c>
      <c r="G200" s="14">
        <f t="shared" si="40"/>
        <v>3</v>
      </c>
      <c r="H200" s="9" t="s">
        <v>11</v>
      </c>
      <c r="I200" s="10"/>
      <c r="J200" s="31">
        <v>42597</v>
      </c>
      <c r="K200" s="120" t="str">
        <f t="shared" si="34"/>
        <v>2016</v>
      </c>
      <c r="L200" s="13">
        <f t="shared" si="33"/>
        <v>8</v>
      </c>
      <c r="M200" s="117" t="str">
        <f t="shared" si="38"/>
        <v>Agosto 2016</v>
      </c>
      <c r="N200" s="76"/>
      <c r="O200" s="27">
        <f t="shared" si="39"/>
        <v>42601</v>
      </c>
      <c r="P200" s="10">
        <v>42599</v>
      </c>
      <c r="Q200" s="24">
        <f t="shared" si="36"/>
        <v>3</v>
      </c>
      <c r="R200" s="33" t="str">
        <f t="shared" si="31"/>
        <v>A TIEMPO</v>
      </c>
      <c r="S200" s="55" t="str">
        <f t="shared" si="32"/>
        <v>ANTES DE 10 DIAS</v>
      </c>
      <c r="T200" s="3"/>
    </row>
    <row r="201" spans="1:20" ht="60" x14ac:dyDescent="0.25">
      <c r="A201" s="12">
        <v>193</v>
      </c>
      <c r="B201" s="11" t="s">
        <v>815</v>
      </c>
      <c r="C201" s="11" t="s">
        <v>816</v>
      </c>
      <c r="D201" s="44" t="s">
        <v>817</v>
      </c>
      <c r="E201" s="19" t="s">
        <v>818</v>
      </c>
      <c r="F201" s="20" t="s">
        <v>414</v>
      </c>
      <c r="G201" s="14">
        <f t="shared" si="40"/>
        <v>5</v>
      </c>
      <c r="H201" s="9" t="s">
        <v>11</v>
      </c>
      <c r="I201" s="10"/>
      <c r="J201" s="31">
        <v>42599</v>
      </c>
      <c r="K201" s="120" t="str">
        <f t="shared" si="34"/>
        <v>2016</v>
      </c>
      <c r="L201" s="13">
        <f t="shared" si="33"/>
        <v>8</v>
      </c>
      <c r="M201" s="117" t="str">
        <f t="shared" ref="M201:M204" si="41">+IFERROR((VLOOKUP(L201,Meses,2,FALSE))&amp;" "&amp;TEXT(J201,"YYYY"),"")</f>
        <v>Agosto 2016</v>
      </c>
      <c r="N201" s="76"/>
      <c r="O201" s="27">
        <f t="shared" si="39"/>
        <v>42606</v>
      </c>
      <c r="P201" s="10">
        <v>42604</v>
      </c>
      <c r="Q201" s="24">
        <f t="shared" si="36"/>
        <v>4</v>
      </c>
      <c r="R201" s="33" t="str">
        <f t="shared" si="31"/>
        <v>A TIEMPO</v>
      </c>
      <c r="S201" s="55" t="str">
        <f t="shared" si="32"/>
        <v>ANTES DE 10 DIAS</v>
      </c>
      <c r="T201" s="3"/>
    </row>
    <row r="202" spans="1:20" ht="30" x14ac:dyDescent="0.25">
      <c r="A202" s="12">
        <v>194</v>
      </c>
      <c r="B202" s="11" t="s">
        <v>819</v>
      </c>
      <c r="C202" s="11" t="s">
        <v>820</v>
      </c>
      <c r="D202" s="44" t="s">
        <v>821</v>
      </c>
      <c r="E202" s="19" t="s">
        <v>822</v>
      </c>
      <c r="F202" s="20" t="s">
        <v>4</v>
      </c>
      <c r="G202" s="14">
        <f t="shared" si="40"/>
        <v>15</v>
      </c>
      <c r="H202" s="9" t="s">
        <v>10</v>
      </c>
      <c r="I202" s="10"/>
      <c r="J202" s="31">
        <v>42601</v>
      </c>
      <c r="K202" s="120" t="str">
        <f t="shared" si="34"/>
        <v>2016</v>
      </c>
      <c r="L202" s="13">
        <f t="shared" si="33"/>
        <v>8</v>
      </c>
      <c r="M202" s="117" t="str">
        <f t="shared" si="41"/>
        <v>Agosto 2016</v>
      </c>
      <c r="N202" s="76"/>
      <c r="O202" s="27">
        <f t="shared" si="39"/>
        <v>42622</v>
      </c>
      <c r="P202" s="10">
        <v>42604</v>
      </c>
      <c r="Q202" s="24">
        <f t="shared" si="36"/>
        <v>2</v>
      </c>
      <c r="R202" s="33" t="str">
        <f t="shared" ref="R202:R204" si="42">+IFERROR(IF(Q202&gt;G202,"FUERA DE TIEMPO","A TIEMPO"),"")</f>
        <v>A TIEMPO</v>
      </c>
      <c r="S202" s="55" t="s">
        <v>161</v>
      </c>
      <c r="T202" s="3"/>
    </row>
    <row r="203" spans="1:20" ht="30" x14ac:dyDescent="0.25">
      <c r="A203" s="12">
        <v>195</v>
      </c>
      <c r="B203" s="11" t="s">
        <v>823</v>
      </c>
      <c r="C203" s="11" t="s">
        <v>824</v>
      </c>
      <c r="D203" s="44" t="s">
        <v>825</v>
      </c>
      <c r="E203" s="19" t="s">
        <v>826</v>
      </c>
      <c r="F203" s="20" t="s">
        <v>414</v>
      </c>
      <c r="G203" s="14">
        <f t="shared" si="40"/>
        <v>5</v>
      </c>
      <c r="H203" s="9" t="s">
        <v>11</v>
      </c>
      <c r="I203" s="10"/>
      <c r="J203" s="31">
        <v>42605</v>
      </c>
      <c r="K203" s="120" t="str">
        <f t="shared" si="34"/>
        <v>2016</v>
      </c>
      <c r="L203" s="13">
        <f t="shared" si="33"/>
        <v>8</v>
      </c>
      <c r="M203" s="117" t="str">
        <f t="shared" si="41"/>
        <v>Agosto 2016</v>
      </c>
      <c r="N203" s="76"/>
      <c r="O203" s="27">
        <f t="shared" si="39"/>
        <v>42612</v>
      </c>
      <c r="P203" s="10">
        <v>42608</v>
      </c>
      <c r="Q203" s="24">
        <f t="shared" si="36"/>
        <v>4</v>
      </c>
      <c r="R203" s="33" t="str">
        <f t="shared" si="42"/>
        <v>A TIEMPO</v>
      </c>
      <c r="S203" s="55" t="str">
        <f t="shared" ref="S203:S204" si="43">IF(OR(H203="Rechazada",H203="Referida"),"",IF(Q203&lt;10,"ANTES DE 10 DIAS","DE 10 A 15 DIAS"))</f>
        <v>ANTES DE 10 DIAS</v>
      </c>
      <c r="T203" s="3"/>
    </row>
    <row r="204" spans="1:20" ht="30" x14ac:dyDescent="0.25">
      <c r="A204" s="144">
        <v>196</v>
      </c>
      <c r="B204" s="11" t="s">
        <v>827</v>
      </c>
      <c r="C204" s="11" t="s">
        <v>662</v>
      </c>
      <c r="D204" s="44" t="s">
        <v>663</v>
      </c>
      <c r="E204" s="19" t="s">
        <v>828</v>
      </c>
      <c r="F204" s="20" t="s">
        <v>4</v>
      </c>
      <c r="G204" s="14">
        <f t="shared" si="40"/>
        <v>15</v>
      </c>
      <c r="H204" s="9" t="s">
        <v>11</v>
      </c>
      <c r="I204" s="10"/>
      <c r="J204" s="31">
        <v>42607</v>
      </c>
      <c r="K204" s="120" t="str">
        <f t="shared" si="34"/>
        <v>2016</v>
      </c>
      <c r="L204" s="13">
        <f t="shared" ref="L204" si="44">+IF(J204&gt;0,MONTH(J204),"")</f>
        <v>8</v>
      </c>
      <c r="M204" s="117" t="str">
        <f t="shared" si="41"/>
        <v>Agosto 2016</v>
      </c>
      <c r="N204" s="76"/>
      <c r="O204" s="27">
        <f t="shared" si="39"/>
        <v>42628</v>
      </c>
      <c r="P204" s="10">
        <v>42620</v>
      </c>
      <c r="Q204" s="24">
        <f t="shared" si="36"/>
        <v>10</v>
      </c>
      <c r="R204" s="33" t="str">
        <f t="shared" si="42"/>
        <v>A TIEMPO</v>
      </c>
      <c r="S204" s="55" t="str">
        <f t="shared" si="43"/>
        <v>DE 10 A 15 DIAS</v>
      </c>
      <c r="T204" s="3"/>
    </row>
    <row r="205" spans="1:20" ht="30" x14ac:dyDescent="0.25">
      <c r="A205" s="12">
        <v>197</v>
      </c>
      <c r="B205" s="11" t="s">
        <v>830</v>
      </c>
      <c r="C205" s="11" t="s">
        <v>831</v>
      </c>
      <c r="D205" s="44" t="s">
        <v>832</v>
      </c>
      <c r="E205" s="19" t="s">
        <v>833</v>
      </c>
      <c r="F205" s="20" t="s">
        <v>6</v>
      </c>
      <c r="G205" s="14">
        <f t="shared" ref="G205:G268" si="45">IFERROR(+VLOOKUP(F205,Tiempo3,2,FALSE),"")</f>
        <v>3</v>
      </c>
      <c r="H205" s="9" t="s">
        <v>11</v>
      </c>
      <c r="I205" s="10"/>
      <c r="J205" s="31">
        <v>42635</v>
      </c>
      <c r="K205" s="120" t="str">
        <f t="shared" si="34"/>
        <v>2016</v>
      </c>
      <c r="L205" s="13">
        <f t="shared" ref="L205:L268" si="46">+IF(J205&gt;0,MONTH(J205),"")</f>
        <v>9</v>
      </c>
      <c r="M205" s="117" t="str">
        <f t="shared" ref="M205:M268" si="47">+IFERROR((VLOOKUP(L205,Meses,2,FALSE))&amp;" "&amp;TEXT(J205,"YYYY"),"")</f>
        <v>Septiembre 2016</v>
      </c>
      <c r="N205" s="76"/>
      <c r="O205" s="27">
        <f t="shared" ref="O205:O268" si="48">IF(OR(G205="",J205=""),"",WORKDAY(J205,G205,$N$9:$N$303))</f>
        <v>42640</v>
      </c>
      <c r="P205" s="10">
        <v>42640</v>
      </c>
      <c r="Q205" s="24">
        <f>IF(OR(J205="",P205=""),0,NETWORKDAYS(J205+1,P205,N51:N207))</f>
        <v>3</v>
      </c>
      <c r="R205" s="33" t="str">
        <f t="shared" ref="R205:R268" si="49">+IFERROR(IF(Q205&gt;G205,"FUERA DE TIEMPO","A TIEMPO"),"")</f>
        <v>A TIEMPO</v>
      </c>
      <c r="S205" s="55" t="str">
        <f t="shared" ref="S205:S268" si="50">IF(OR(H205="Rechazada",H205="Referida"),"",IF(Q205&lt;10,"ANTES DE 10 DIAS","DE 10 A 15 DIAS"))</f>
        <v>ANTES DE 10 DIAS</v>
      </c>
    </row>
    <row r="206" spans="1:20" x14ac:dyDescent="0.25">
      <c r="A206" s="12">
        <v>198</v>
      </c>
      <c r="B206" s="11" t="s">
        <v>834</v>
      </c>
      <c r="C206" s="11" t="s">
        <v>835</v>
      </c>
      <c r="D206" s="44" t="s">
        <v>836</v>
      </c>
      <c r="E206" s="19" t="s">
        <v>837</v>
      </c>
      <c r="F206" s="20" t="s">
        <v>6</v>
      </c>
      <c r="G206" s="14">
        <f t="shared" si="45"/>
        <v>3</v>
      </c>
      <c r="H206" s="9" t="s">
        <v>11</v>
      </c>
      <c r="I206" s="10"/>
      <c r="J206" s="31">
        <v>42640</v>
      </c>
      <c r="K206" s="120" t="str">
        <f t="shared" si="34"/>
        <v>2016</v>
      </c>
      <c r="L206" s="13">
        <f t="shared" si="46"/>
        <v>9</v>
      </c>
      <c r="M206" s="117" t="str">
        <f t="shared" si="47"/>
        <v>Septiembre 2016</v>
      </c>
      <c r="N206" s="76"/>
      <c r="O206" s="27">
        <f t="shared" si="48"/>
        <v>42643</v>
      </c>
      <c r="P206" s="10">
        <v>42640</v>
      </c>
      <c r="Q206" s="24">
        <f t="shared" ref="Q206:Q268" si="51">IF(OR(J206="",P206=""),0,NETWORKDAYS(J206+0,P206,N52:N208))</f>
        <v>1</v>
      </c>
      <c r="R206" s="33" t="str">
        <f t="shared" si="49"/>
        <v>A TIEMPO</v>
      </c>
      <c r="S206" s="55" t="str">
        <f t="shared" si="50"/>
        <v>ANTES DE 10 DIAS</v>
      </c>
    </row>
    <row r="207" spans="1:20" ht="45" x14ac:dyDescent="0.25">
      <c r="A207" s="146">
        <v>199</v>
      </c>
      <c r="B207" s="111" t="s">
        <v>840</v>
      </c>
      <c r="C207" s="11" t="s">
        <v>839</v>
      </c>
      <c r="D207" s="111" t="s">
        <v>838</v>
      </c>
      <c r="E207" s="19" t="s">
        <v>841</v>
      </c>
      <c r="F207" s="20" t="s">
        <v>414</v>
      </c>
      <c r="G207" s="14">
        <f t="shared" si="45"/>
        <v>5</v>
      </c>
      <c r="H207" s="9" t="s">
        <v>25</v>
      </c>
      <c r="I207" s="10"/>
      <c r="J207" s="31">
        <v>42632</v>
      </c>
      <c r="K207" s="120" t="str">
        <f t="shared" ref="K207:K270" si="52">IF(J207=0,"",TEXT(J207,"yyyy"))</f>
        <v>2016</v>
      </c>
      <c r="L207" s="13">
        <f t="shared" si="46"/>
        <v>9</v>
      </c>
      <c r="M207" s="117" t="str">
        <f t="shared" si="47"/>
        <v>Septiembre 2016</v>
      </c>
      <c r="N207" s="76"/>
      <c r="O207" s="27">
        <f t="shared" si="48"/>
        <v>42639</v>
      </c>
      <c r="P207" s="10">
        <v>42636</v>
      </c>
      <c r="Q207" s="24">
        <f t="shared" si="51"/>
        <v>5</v>
      </c>
      <c r="R207" s="33" t="str">
        <f t="shared" si="49"/>
        <v>A TIEMPO</v>
      </c>
      <c r="S207" s="55" t="s">
        <v>161</v>
      </c>
    </row>
    <row r="208" spans="1:20" x14ac:dyDescent="0.25">
      <c r="A208" s="12">
        <v>200</v>
      </c>
      <c r="B208" s="11" t="s">
        <v>844</v>
      </c>
      <c r="C208" s="11" t="s">
        <v>845</v>
      </c>
      <c r="D208" s="111" t="s">
        <v>846</v>
      </c>
      <c r="E208" s="19" t="s">
        <v>847</v>
      </c>
      <c r="F208" s="20" t="s">
        <v>4</v>
      </c>
      <c r="G208" s="14">
        <f t="shared" si="45"/>
        <v>15</v>
      </c>
      <c r="H208" s="9" t="s">
        <v>11</v>
      </c>
      <c r="I208" s="10"/>
      <c r="J208" s="31">
        <v>42642</v>
      </c>
      <c r="K208" s="120" t="str">
        <f t="shared" si="52"/>
        <v>2016</v>
      </c>
      <c r="L208" s="13">
        <f t="shared" si="46"/>
        <v>9</v>
      </c>
      <c r="M208" s="117" t="str">
        <f t="shared" si="47"/>
        <v>Septiembre 2016</v>
      </c>
      <c r="N208" s="76"/>
      <c r="O208" s="27" t="s">
        <v>869</v>
      </c>
      <c r="P208" s="10">
        <v>42626</v>
      </c>
      <c r="Q208" s="24">
        <f t="shared" si="51"/>
        <v>-13</v>
      </c>
      <c r="R208" s="33" t="str">
        <f t="shared" si="49"/>
        <v>A TIEMPO</v>
      </c>
      <c r="S208" s="55" t="str">
        <f t="shared" si="50"/>
        <v>ANTES DE 10 DIAS</v>
      </c>
    </row>
    <row r="209" spans="1:19" ht="30" x14ac:dyDescent="0.25">
      <c r="A209" s="147">
        <v>201</v>
      </c>
      <c r="B209" s="11" t="s">
        <v>848</v>
      </c>
      <c r="C209" s="11" t="s">
        <v>512</v>
      </c>
      <c r="D209" s="44" t="s">
        <v>513</v>
      </c>
      <c r="E209" s="19" t="s">
        <v>849</v>
      </c>
      <c r="F209" s="20" t="s">
        <v>4</v>
      </c>
      <c r="G209" s="14">
        <f t="shared" si="45"/>
        <v>15</v>
      </c>
      <c r="H209" s="9" t="s">
        <v>11</v>
      </c>
      <c r="I209" s="10"/>
      <c r="J209" s="31">
        <v>42653</v>
      </c>
      <c r="K209" s="120" t="str">
        <f t="shared" si="52"/>
        <v>2016</v>
      </c>
      <c r="L209" s="13">
        <f t="shared" si="46"/>
        <v>10</v>
      </c>
      <c r="M209" s="117" t="str">
        <f t="shared" si="47"/>
        <v>Octubre 2016</v>
      </c>
      <c r="N209" s="76"/>
      <c r="O209" s="27" t="s">
        <v>869</v>
      </c>
      <c r="P209" s="10">
        <v>42626</v>
      </c>
      <c r="Q209" s="24">
        <f t="shared" si="51"/>
        <v>-20</v>
      </c>
      <c r="R209" s="33" t="str">
        <f t="shared" si="49"/>
        <v>A TIEMPO</v>
      </c>
      <c r="S209" s="55" t="str">
        <f t="shared" si="50"/>
        <v>ANTES DE 10 DIAS</v>
      </c>
    </row>
    <row r="210" spans="1:19" ht="30" x14ac:dyDescent="0.25">
      <c r="A210" s="12">
        <v>202</v>
      </c>
      <c r="B210" s="11" t="s">
        <v>850</v>
      </c>
      <c r="C210" s="11" t="s">
        <v>851</v>
      </c>
      <c r="D210" s="44" t="s">
        <v>852</v>
      </c>
      <c r="E210" s="19" t="s">
        <v>853</v>
      </c>
      <c r="F210" s="20" t="s">
        <v>4</v>
      </c>
      <c r="G210" s="14">
        <f t="shared" si="45"/>
        <v>15</v>
      </c>
      <c r="H210" s="9" t="s">
        <v>11</v>
      </c>
      <c r="I210" s="10"/>
      <c r="J210" s="31">
        <v>42654</v>
      </c>
      <c r="K210" s="120" t="str">
        <f t="shared" si="52"/>
        <v>2016</v>
      </c>
      <c r="L210" s="13">
        <f t="shared" si="46"/>
        <v>10</v>
      </c>
      <c r="M210" s="117" t="str">
        <f t="shared" si="47"/>
        <v>Octubre 2016</v>
      </c>
      <c r="N210" s="76"/>
      <c r="O210" s="27">
        <f t="shared" si="48"/>
        <v>42675</v>
      </c>
      <c r="P210" s="10">
        <v>42664</v>
      </c>
      <c r="Q210" s="24">
        <f t="shared" si="51"/>
        <v>9</v>
      </c>
      <c r="R210" s="33" t="str">
        <f t="shared" si="49"/>
        <v>A TIEMPO</v>
      </c>
      <c r="S210" s="55" t="str">
        <f t="shared" si="50"/>
        <v>ANTES DE 10 DIAS</v>
      </c>
    </row>
    <row r="211" spans="1:19" ht="45" x14ac:dyDescent="0.25">
      <c r="A211" s="12">
        <v>203</v>
      </c>
      <c r="B211" s="11" t="s">
        <v>854</v>
      </c>
      <c r="C211" s="11" t="s">
        <v>855</v>
      </c>
      <c r="D211" s="44" t="s">
        <v>856</v>
      </c>
      <c r="E211" s="19" t="s">
        <v>857</v>
      </c>
      <c r="F211" s="20" t="s">
        <v>6</v>
      </c>
      <c r="G211" s="14">
        <f t="shared" si="45"/>
        <v>3</v>
      </c>
      <c r="H211" s="9"/>
      <c r="I211" s="10"/>
      <c r="J211" s="31"/>
      <c r="K211" s="120" t="str">
        <f t="shared" si="52"/>
        <v/>
      </c>
      <c r="L211" s="13" t="str">
        <f t="shared" si="46"/>
        <v/>
      </c>
      <c r="M211" s="117" t="str">
        <f t="shared" si="47"/>
        <v/>
      </c>
      <c r="N211" s="76"/>
      <c r="O211" s="27" t="str">
        <f t="shared" si="48"/>
        <v/>
      </c>
      <c r="P211" s="10"/>
      <c r="Q211" s="24">
        <f t="shared" si="51"/>
        <v>0</v>
      </c>
      <c r="R211" s="33" t="str">
        <f t="shared" si="49"/>
        <v>A TIEMPO</v>
      </c>
      <c r="S211" s="55" t="str">
        <f t="shared" si="50"/>
        <v>ANTES DE 10 DIAS</v>
      </c>
    </row>
    <row r="212" spans="1:19" x14ac:dyDescent="0.25">
      <c r="A212" s="12">
        <v>204</v>
      </c>
      <c r="B212" s="11" t="s">
        <v>858</v>
      </c>
      <c r="C212" s="11" t="s">
        <v>859</v>
      </c>
      <c r="D212" s="44" t="s">
        <v>860</v>
      </c>
      <c r="E212" s="19" t="s">
        <v>861</v>
      </c>
      <c r="F212" s="20" t="s">
        <v>10</v>
      </c>
      <c r="G212" s="14">
        <f t="shared" si="45"/>
        <v>5</v>
      </c>
      <c r="H212" s="9" t="s">
        <v>10</v>
      </c>
      <c r="I212" s="10"/>
      <c r="J212" s="31">
        <v>42668</v>
      </c>
      <c r="K212" s="120" t="str">
        <f t="shared" si="52"/>
        <v>2016</v>
      </c>
      <c r="L212" s="13">
        <f t="shared" si="46"/>
        <v>10</v>
      </c>
      <c r="M212" s="117" t="str">
        <f t="shared" si="47"/>
        <v>Octubre 2016</v>
      </c>
      <c r="N212" s="76"/>
      <c r="O212" s="27">
        <f t="shared" si="48"/>
        <v>42675</v>
      </c>
      <c r="P212" s="10">
        <v>42670</v>
      </c>
      <c r="Q212" s="24">
        <f t="shared" si="51"/>
        <v>3</v>
      </c>
      <c r="R212" s="33" t="str">
        <f t="shared" si="49"/>
        <v>A TIEMPO</v>
      </c>
      <c r="S212" s="55" t="str">
        <f t="shared" si="50"/>
        <v/>
      </c>
    </row>
    <row r="213" spans="1:19" ht="30" x14ac:dyDescent="0.25">
      <c r="A213" s="12">
        <v>205</v>
      </c>
      <c r="B213" s="11" t="s">
        <v>862</v>
      </c>
      <c r="C213" s="11" t="s">
        <v>352</v>
      </c>
      <c r="D213" s="44" t="s">
        <v>863</v>
      </c>
      <c r="E213" s="19" t="s">
        <v>864</v>
      </c>
      <c r="F213" s="20" t="s">
        <v>6</v>
      </c>
      <c r="G213" s="14">
        <f t="shared" si="45"/>
        <v>3</v>
      </c>
      <c r="H213" s="9" t="s">
        <v>11</v>
      </c>
      <c r="I213" s="10"/>
      <c r="J213" s="31">
        <v>42668</v>
      </c>
      <c r="K213" s="120" t="str">
        <f t="shared" si="52"/>
        <v>2016</v>
      </c>
      <c r="L213" s="13">
        <f t="shared" si="46"/>
        <v>10</v>
      </c>
      <c r="M213" s="117" t="str">
        <f t="shared" si="47"/>
        <v>Octubre 2016</v>
      </c>
      <c r="N213" s="76"/>
      <c r="O213" s="27">
        <f t="shared" si="48"/>
        <v>42671</v>
      </c>
      <c r="P213" s="10">
        <v>42668</v>
      </c>
      <c r="Q213" s="24">
        <f t="shared" si="51"/>
        <v>1</v>
      </c>
      <c r="R213" s="33" t="str">
        <f t="shared" si="49"/>
        <v>A TIEMPO</v>
      </c>
      <c r="S213" s="55" t="str">
        <f t="shared" si="50"/>
        <v>ANTES DE 10 DIAS</v>
      </c>
    </row>
    <row r="214" spans="1:19" ht="60" x14ac:dyDescent="0.25">
      <c r="A214" s="148">
        <v>206</v>
      </c>
      <c r="B214" s="11" t="s">
        <v>865</v>
      </c>
      <c r="C214" s="11" t="s">
        <v>866</v>
      </c>
      <c r="D214" s="44" t="s">
        <v>867</v>
      </c>
      <c r="E214" s="19" t="s">
        <v>868</v>
      </c>
      <c r="F214" s="20" t="s">
        <v>414</v>
      </c>
      <c r="G214" s="14">
        <f t="shared" si="45"/>
        <v>5</v>
      </c>
      <c r="H214" s="9" t="s">
        <v>11</v>
      </c>
      <c r="I214" s="10"/>
      <c r="J214" s="31">
        <v>42670</v>
      </c>
      <c r="K214" s="120" t="str">
        <f t="shared" si="52"/>
        <v>2016</v>
      </c>
      <c r="L214" s="13">
        <f t="shared" si="46"/>
        <v>10</v>
      </c>
      <c r="M214" s="117" t="str">
        <f t="shared" si="47"/>
        <v>Octubre 2016</v>
      </c>
      <c r="N214" s="76"/>
      <c r="O214" s="27">
        <f t="shared" si="48"/>
        <v>42677</v>
      </c>
      <c r="P214" s="10">
        <v>42671</v>
      </c>
      <c r="Q214" s="24">
        <f t="shared" si="51"/>
        <v>2</v>
      </c>
      <c r="R214" s="33" t="str">
        <f t="shared" si="49"/>
        <v>A TIEMPO</v>
      </c>
      <c r="S214" s="55" t="str">
        <f t="shared" si="50"/>
        <v>ANTES DE 10 DIAS</v>
      </c>
    </row>
    <row r="215" spans="1:19" ht="45" x14ac:dyDescent="0.25">
      <c r="A215" s="12">
        <v>207</v>
      </c>
      <c r="B215" s="11" t="s">
        <v>872</v>
      </c>
      <c r="C215" s="11" t="s">
        <v>866</v>
      </c>
      <c r="D215" s="44" t="s">
        <v>873</v>
      </c>
      <c r="E215" s="19" t="s">
        <v>874</v>
      </c>
      <c r="F215" s="20" t="s">
        <v>4</v>
      </c>
      <c r="G215" s="14">
        <f t="shared" si="45"/>
        <v>15</v>
      </c>
      <c r="H215" s="9" t="s">
        <v>11</v>
      </c>
      <c r="I215" s="10"/>
      <c r="J215" s="31">
        <v>42692</v>
      </c>
      <c r="K215" s="120" t="str">
        <f t="shared" si="52"/>
        <v>2016</v>
      </c>
      <c r="L215" s="13">
        <f t="shared" si="46"/>
        <v>11</v>
      </c>
      <c r="M215" s="117" t="str">
        <f t="shared" si="47"/>
        <v>Noviembre 2016</v>
      </c>
      <c r="N215" s="76"/>
      <c r="O215" s="27">
        <f t="shared" si="48"/>
        <v>42713</v>
      </c>
      <c r="P215" s="10">
        <v>42695</v>
      </c>
      <c r="Q215" s="24">
        <f t="shared" si="51"/>
        <v>2</v>
      </c>
      <c r="R215" s="33" t="str">
        <f t="shared" si="49"/>
        <v>A TIEMPO</v>
      </c>
      <c r="S215" s="55" t="str">
        <f t="shared" si="50"/>
        <v>ANTES DE 10 DIAS</v>
      </c>
    </row>
    <row r="216" spans="1:19" ht="30" x14ac:dyDescent="0.25">
      <c r="A216" s="12">
        <v>208</v>
      </c>
      <c r="B216" s="11" t="s">
        <v>875</v>
      </c>
      <c r="C216" s="11" t="s">
        <v>876</v>
      </c>
      <c r="D216" s="44" t="s">
        <v>877</v>
      </c>
      <c r="E216" s="19" t="s">
        <v>878</v>
      </c>
      <c r="F216" s="20" t="s">
        <v>6</v>
      </c>
      <c r="G216" s="14">
        <f t="shared" si="45"/>
        <v>3</v>
      </c>
      <c r="H216" s="9" t="s">
        <v>11</v>
      </c>
      <c r="I216" s="10"/>
      <c r="J216" s="31">
        <v>42695</v>
      </c>
      <c r="K216" s="120" t="str">
        <f t="shared" si="52"/>
        <v>2016</v>
      </c>
      <c r="L216" s="13">
        <f t="shared" si="46"/>
        <v>11</v>
      </c>
      <c r="M216" s="117" t="str">
        <f t="shared" si="47"/>
        <v>Noviembre 2016</v>
      </c>
      <c r="N216" s="76"/>
      <c r="O216" s="27">
        <f t="shared" si="48"/>
        <v>42698</v>
      </c>
      <c r="P216" s="10">
        <v>42695</v>
      </c>
      <c r="Q216" s="24">
        <f t="shared" si="51"/>
        <v>1</v>
      </c>
      <c r="R216" s="33" t="str">
        <f t="shared" si="49"/>
        <v>A TIEMPO</v>
      </c>
      <c r="S216" s="55" t="str">
        <f t="shared" si="50"/>
        <v>ANTES DE 10 DIAS</v>
      </c>
    </row>
    <row r="217" spans="1:19" ht="30" x14ac:dyDescent="0.25">
      <c r="A217" s="12">
        <v>209</v>
      </c>
      <c r="B217" s="11" t="s">
        <v>879</v>
      </c>
      <c r="C217" s="11" t="s">
        <v>880</v>
      </c>
      <c r="D217" s="44" t="s">
        <v>881</v>
      </c>
      <c r="E217" s="19" t="s">
        <v>882</v>
      </c>
      <c r="F217" s="20" t="s">
        <v>4</v>
      </c>
      <c r="G217" s="14">
        <f t="shared" si="45"/>
        <v>15</v>
      </c>
      <c r="H217" s="9" t="s">
        <v>11</v>
      </c>
      <c r="I217" s="10"/>
      <c r="J217" s="31">
        <v>42697</v>
      </c>
      <c r="K217" s="120" t="str">
        <f t="shared" si="52"/>
        <v>2016</v>
      </c>
      <c r="L217" s="13">
        <f t="shared" si="46"/>
        <v>11</v>
      </c>
      <c r="M217" s="117" t="str">
        <f t="shared" si="47"/>
        <v>Noviembre 2016</v>
      </c>
      <c r="N217" s="76"/>
      <c r="O217" s="27">
        <f t="shared" si="48"/>
        <v>42718</v>
      </c>
      <c r="P217" s="10">
        <v>42703</v>
      </c>
      <c r="Q217" s="24">
        <f t="shared" si="51"/>
        <v>5</v>
      </c>
      <c r="R217" s="33" t="str">
        <f t="shared" si="49"/>
        <v>A TIEMPO</v>
      </c>
      <c r="S217" s="55" t="str">
        <f t="shared" si="50"/>
        <v>ANTES DE 10 DIAS</v>
      </c>
    </row>
    <row r="218" spans="1:19" x14ac:dyDescent="0.25">
      <c r="A218" s="12">
        <v>210</v>
      </c>
      <c r="B218" s="11"/>
      <c r="C218" s="11"/>
      <c r="D218" s="45"/>
      <c r="E218" s="19"/>
      <c r="F218" s="20"/>
      <c r="G218" s="14" t="str">
        <f t="shared" si="45"/>
        <v/>
      </c>
      <c r="H218" s="9"/>
      <c r="I218" s="10"/>
      <c r="J218" s="31"/>
      <c r="K218" s="120" t="str">
        <f t="shared" si="52"/>
        <v/>
      </c>
      <c r="L218" s="13" t="str">
        <f t="shared" si="46"/>
        <v/>
      </c>
      <c r="M218" s="117" t="str">
        <f t="shared" si="47"/>
        <v/>
      </c>
      <c r="N218" s="76"/>
      <c r="O218" s="27" t="str">
        <f t="shared" si="48"/>
        <v/>
      </c>
      <c r="P218" s="10"/>
      <c r="Q218" s="24">
        <f t="shared" si="51"/>
        <v>0</v>
      </c>
      <c r="R218" s="33" t="str">
        <f t="shared" si="49"/>
        <v>A TIEMPO</v>
      </c>
      <c r="S218" s="55" t="str">
        <f t="shared" si="50"/>
        <v>ANTES DE 10 DIAS</v>
      </c>
    </row>
    <row r="219" spans="1:19" x14ac:dyDescent="0.25">
      <c r="A219" s="12">
        <v>211</v>
      </c>
      <c r="B219" s="11"/>
      <c r="C219" s="11"/>
      <c r="D219" s="45"/>
      <c r="E219" s="19"/>
      <c r="F219" s="20"/>
      <c r="G219" s="14" t="str">
        <f t="shared" si="45"/>
        <v/>
      </c>
      <c r="H219" s="9"/>
      <c r="I219" s="10"/>
      <c r="J219" s="31"/>
      <c r="K219" s="120" t="str">
        <f t="shared" si="52"/>
        <v/>
      </c>
      <c r="L219" s="13" t="str">
        <f t="shared" si="46"/>
        <v/>
      </c>
      <c r="M219" s="117" t="str">
        <f t="shared" si="47"/>
        <v/>
      </c>
      <c r="N219" s="76"/>
      <c r="O219" s="27" t="str">
        <f t="shared" si="48"/>
        <v/>
      </c>
      <c r="P219" s="10"/>
      <c r="Q219" s="24">
        <f t="shared" si="51"/>
        <v>0</v>
      </c>
      <c r="R219" s="33" t="str">
        <f t="shared" si="49"/>
        <v>A TIEMPO</v>
      </c>
      <c r="S219" s="55" t="str">
        <f t="shared" si="50"/>
        <v>ANTES DE 10 DIAS</v>
      </c>
    </row>
    <row r="220" spans="1:19" x14ac:dyDescent="0.25">
      <c r="A220" s="12">
        <v>212</v>
      </c>
      <c r="B220" s="11"/>
      <c r="C220" s="11"/>
      <c r="D220" s="45"/>
      <c r="E220" s="19"/>
      <c r="F220" s="20"/>
      <c r="G220" s="14" t="str">
        <f t="shared" si="45"/>
        <v/>
      </c>
      <c r="H220" s="9"/>
      <c r="I220" s="10"/>
      <c r="J220" s="31"/>
      <c r="K220" s="120" t="str">
        <f t="shared" si="52"/>
        <v/>
      </c>
      <c r="L220" s="13" t="str">
        <f t="shared" si="46"/>
        <v/>
      </c>
      <c r="M220" s="117" t="str">
        <f t="shared" si="47"/>
        <v/>
      </c>
      <c r="N220" s="76"/>
      <c r="O220" s="27" t="str">
        <f t="shared" si="48"/>
        <v/>
      </c>
      <c r="P220" s="10"/>
      <c r="Q220" s="24">
        <f t="shared" si="51"/>
        <v>0</v>
      </c>
      <c r="R220" s="33" t="str">
        <f t="shared" si="49"/>
        <v>A TIEMPO</v>
      </c>
      <c r="S220" s="55" t="str">
        <f t="shared" si="50"/>
        <v>ANTES DE 10 DIAS</v>
      </c>
    </row>
    <row r="221" spans="1:19" x14ac:dyDescent="0.25">
      <c r="A221" s="12">
        <v>213</v>
      </c>
      <c r="B221" s="11"/>
      <c r="C221" s="11"/>
      <c r="D221" s="45"/>
      <c r="E221" s="19"/>
      <c r="F221" s="20"/>
      <c r="G221" s="14" t="str">
        <f t="shared" si="45"/>
        <v/>
      </c>
      <c r="H221" s="9"/>
      <c r="I221" s="10"/>
      <c r="J221" s="31"/>
      <c r="K221" s="120" t="str">
        <f t="shared" si="52"/>
        <v/>
      </c>
      <c r="L221" s="13" t="str">
        <f t="shared" si="46"/>
        <v/>
      </c>
      <c r="M221" s="117" t="str">
        <f t="shared" si="47"/>
        <v/>
      </c>
      <c r="N221" s="76"/>
      <c r="O221" s="27" t="str">
        <f t="shared" si="48"/>
        <v/>
      </c>
      <c r="P221" s="10"/>
      <c r="Q221" s="24">
        <f t="shared" si="51"/>
        <v>0</v>
      </c>
      <c r="R221" s="33" t="str">
        <f t="shared" si="49"/>
        <v>A TIEMPO</v>
      </c>
      <c r="S221" s="55" t="str">
        <f t="shared" si="50"/>
        <v>ANTES DE 10 DIAS</v>
      </c>
    </row>
    <row r="222" spans="1:19" x14ac:dyDescent="0.25">
      <c r="A222" s="12">
        <v>214</v>
      </c>
      <c r="B222" s="11"/>
      <c r="C222" s="11"/>
      <c r="D222" s="45"/>
      <c r="E222" s="19"/>
      <c r="F222" s="20"/>
      <c r="G222" s="14" t="str">
        <f t="shared" si="45"/>
        <v/>
      </c>
      <c r="H222" s="9"/>
      <c r="I222" s="10"/>
      <c r="J222" s="31"/>
      <c r="K222" s="120" t="str">
        <f t="shared" si="52"/>
        <v/>
      </c>
      <c r="L222" s="13" t="str">
        <f t="shared" si="46"/>
        <v/>
      </c>
      <c r="M222" s="117" t="str">
        <f t="shared" si="47"/>
        <v/>
      </c>
      <c r="N222" s="76"/>
      <c r="O222" s="27" t="str">
        <f t="shared" si="48"/>
        <v/>
      </c>
      <c r="P222" s="10"/>
      <c r="Q222" s="24">
        <f t="shared" si="51"/>
        <v>0</v>
      </c>
      <c r="R222" s="33" t="str">
        <f t="shared" si="49"/>
        <v>A TIEMPO</v>
      </c>
      <c r="S222" s="55" t="str">
        <f t="shared" si="50"/>
        <v>ANTES DE 10 DIAS</v>
      </c>
    </row>
    <row r="223" spans="1:19" x14ac:dyDescent="0.25">
      <c r="A223" s="12">
        <v>215</v>
      </c>
      <c r="B223" s="11"/>
      <c r="C223" s="11"/>
      <c r="D223" s="45"/>
      <c r="E223" s="19"/>
      <c r="F223" s="20"/>
      <c r="G223" s="14" t="str">
        <f t="shared" si="45"/>
        <v/>
      </c>
      <c r="H223" s="9"/>
      <c r="I223" s="10"/>
      <c r="J223" s="31"/>
      <c r="K223" s="120" t="str">
        <f t="shared" si="52"/>
        <v/>
      </c>
      <c r="L223" s="13" t="str">
        <f t="shared" si="46"/>
        <v/>
      </c>
      <c r="M223" s="117" t="str">
        <f t="shared" si="47"/>
        <v/>
      </c>
      <c r="N223" s="76"/>
      <c r="O223" s="27" t="str">
        <f t="shared" si="48"/>
        <v/>
      </c>
      <c r="P223" s="10"/>
      <c r="Q223" s="24">
        <f t="shared" si="51"/>
        <v>0</v>
      </c>
      <c r="R223" s="33" t="str">
        <f t="shared" si="49"/>
        <v>A TIEMPO</v>
      </c>
      <c r="S223" s="55" t="str">
        <f t="shared" si="50"/>
        <v>ANTES DE 10 DIAS</v>
      </c>
    </row>
    <row r="224" spans="1:19" x14ac:dyDescent="0.25">
      <c r="A224" s="12">
        <v>216</v>
      </c>
      <c r="B224" s="11"/>
      <c r="C224" s="11"/>
      <c r="D224" s="45"/>
      <c r="E224" s="19"/>
      <c r="F224" s="20"/>
      <c r="G224" s="14" t="str">
        <f t="shared" si="45"/>
        <v/>
      </c>
      <c r="H224" s="9"/>
      <c r="I224" s="10"/>
      <c r="J224" s="31"/>
      <c r="K224" s="120" t="str">
        <f t="shared" si="52"/>
        <v/>
      </c>
      <c r="L224" s="13" t="str">
        <f t="shared" si="46"/>
        <v/>
      </c>
      <c r="M224" s="117" t="str">
        <f t="shared" si="47"/>
        <v/>
      </c>
      <c r="N224" s="76"/>
      <c r="O224" s="27" t="str">
        <f t="shared" si="48"/>
        <v/>
      </c>
      <c r="P224" s="10"/>
      <c r="Q224" s="24">
        <f t="shared" si="51"/>
        <v>0</v>
      </c>
      <c r="R224" s="33" t="str">
        <f t="shared" si="49"/>
        <v>A TIEMPO</v>
      </c>
      <c r="S224" s="55" t="str">
        <f t="shared" si="50"/>
        <v>ANTES DE 10 DIAS</v>
      </c>
    </row>
    <row r="225" spans="1:19" x14ac:dyDescent="0.25">
      <c r="A225" s="12">
        <v>217</v>
      </c>
      <c r="B225" s="11"/>
      <c r="C225" s="11"/>
      <c r="D225" s="45"/>
      <c r="E225" s="19"/>
      <c r="F225" s="20"/>
      <c r="G225" s="14" t="str">
        <f t="shared" si="45"/>
        <v/>
      </c>
      <c r="H225" s="9"/>
      <c r="I225" s="10"/>
      <c r="J225" s="31"/>
      <c r="K225" s="120" t="str">
        <f t="shared" si="52"/>
        <v/>
      </c>
      <c r="L225" s="13" t="str">
        <f t="shared" si="46"/>
        <v/>
      </c>
      <c r="M225" s="117" t="str">
        <f t="shared" si="47"/>
        <v/>
      </c>
      <c r="N225" s="76"/>
      <c r="O225" s="27" t="str">
        <f t="shared" si="48"/>
        <v/>
      </c>
      <c r="P225" s="10"/>
      <c r="Q225" s="24">
        <f t="shared" si="51"/>
        <v>0</v>
      </c>
      <c r="R225" s="33" t="str">
        <f t="shared" si="49"/>
        <v>A TIEMPO</v>
      </c>
      <c r="S225" s="55" t="str">
        <f t="shared" si="50"/>
        <v>ANTES DE 10 DIAS</v>
      </c>
    </row>
    <row r="226" spans="1:19" x14ac:dyDescent="0.25">
      <c r="A226" s="12">
        <v>218</v>
      </c>
      <c r="B226" s="11"/>
      <c r="C226" s="11"/>
      <c r="D226" s="45"/>
      <c r="E226" s="19"/>
      <c r="F226" s="20"/>
      <c r="G226" s="14" t="str">
        <f t="shared" si="45"/>
        <v/>
      </c>
      <c r="H226" s="9"/>
      <c r="I226" s="10"/>
      <c r="J226" s="31"/>
      <c r="K226" s="120" t="str">
        <f t="shared" si="52"/>
        <v/>
      </c>
      <c r="L226" s="13" t="str">
        <f t="shared" si="46"/>
        <v/>
      </c>
      <c r="M226" s="117" t="str">
        <f t="shared" si="47"/>
        <v/>
      </c>
      <c r="N226" s="76"/>
      <c r="O226" s="27" t="str">
        <f t="shared" si="48"/>
        <v/>
      </c>
      <c r="P226" s="10"/>
      <c r="Q226" s="24">
        <f t="shared" si="51"/>
        <v>0</v>
      </c>
      <c r="R226" s="33" t="str">
        <f t="shared" si="49"/>
        <v>A TIEMPO</v>
      </c>
      <c r="S226" s="55" t="str">
        <f t="shared" si="50"/>
        <v>ANTES DE 10 DIAS</v>
      </c>
    </row>
    <row r="227" spans="1:19" x14ac:dyDescent="0.25">
      <c r="A227" s="12">
        <v>219</v>
      </c>
      <c r="B227" s="11"/>
      <c r="C227" s="11"/>
      <c r="D227" s="45"/>
      <c r="E227" s="19"/>
      <c r="F227" s="20"/>
      <c r="G227" s="14" t="str">
        <f t="shared" si="45"/>
        <v/>
      </c>
      <c r="H227" s="9"/>
      <c r="I227" s="10"/>
      <c r="J227" s="31"/>
      <c r="K227" s="120" t="str">
        <f t="shared" si="52"/>
        <v/>
      </c>
      <c r="L227" s="13" t="str">
        <f t="shared" si="46"/>
        <v/>
      </c>
      <c r="M227" s="117" t="str">
        <f t="shared" si="47"/>
        <v/>
      </c>
      <c r="N227" s="76"/>
      <c r="O227" s="27" t="str">
        <f t="shared" si="48"/>
        <v/>
      </c>
      <c r="P227" s="10"/>
      <c r="Q227" s="24">
        <f t="shared" si="51"/>
        <v>0</v>
      </c>
      <c r="R227" s="33" t="str">
        <f t="shared" si="49"/>
        <v>A TIEMPO</v>
      </c>
      <c r="S227" s="55" t="str">
        <f t="shared" si="50"/>
        <v>ANTES DE 10 DIAS</v>
      </c>
    </row>
    <row r="228" spans="1:19" x14ac:dyDescent="0.25">
      <c r="A228" s="12">
        <v>220</v>
      </c>
      <c r="B228" s="11"/>
      <c r="C228" s="11"/>
      <c r="D228" s="45"/>
      <c r="E228" s="19"/>
      <c r="F228" s="20"/>
      <c r="G228" s="14" t="str">
        <f t="shared" si="45"/>
        <v/>
      </c>
      <c r="H228" s="9"/>
      <c r="I228" s="10"/>
      <c r="J228" s="31"/>
      <c r="K228" s="120" t="str">
        <f t="shared" si="52"/>
        <v/>
      </c>
      <c r="L228" s="13" t="str">
        <f t="shared" si="46"/>
        <v/>
      </c>
      <c r="M228" s="117" t="str">
        <f t="shared" si="47"/>
        <v/>
      </c>
      <c r="N228" s="76"/>
      <c r="O228" s="27" t="str">
        <f t="shared" si="48"/>
        <v/>
      </c>
      <c r="P228" s="10"/>
      <c r="Q228" s="24">
        <f t="shared" si="51"/>
        <v>0</v>
      </c>
      <c r="R228" s="33" t="str">
        <f t="shared" si="49"/>
        <v>A TIEMPO</v>
      </c>
      <c r="S228" s="55" t="str">
        <f t="shared" si="50"/>
        <v>ANTES DE 10 DIAS</v>
      </c>
    </row>
    <row r="229" spans="1:19" x14ac:dyDescent="0.25">
      <c r="A229" s="12">
        <v>221</v>
      </c>
      <c r="B229" s="11"/>
      <c r="C229" s="11"/>
      <c r="D229" s="45"/>
      <c r="E229" s="19"/>
      <c r="F229" s="20"/>
      <c r="G229" s="14" t="str">
        <f t="shared" si="45"/>
        <v/>
      </c>
      <c r="H229" s="9"/>
      <c r="I229" s="10"/>
      <c r="J229" s="31"/>
      <c r="K229" s="120" t="str">
        <f t="shared" si="52"/>
        <v/>
      </c>
      <c r="L229" s="13" t="str">
        <f t="shared" si="46"/>
        <v/>
      </c>
      <c r="M229" s="117" t="str">
        <f t="shared" si="47"/>
        <v/>
      </c>
      <c r="N229" s="76"/>
      <c r="O229" s="27" t="str">
        <f t="shared" si="48"/>
        <v/>
      </c>
      <c r="P229" s="10"/>
      <c r="Q229" s="24">
        <f t="shared" si="51"/>
        <v>0</v>
      </c>
      <c r="R229" s="33" t="str">
        <f t="shared" si="49"/>
        <v>A TIEMPO</v>
      </c>
      <c r="S229" s="55" t="str">
        <f t="shared" si="50"/>
        <v>ANTES DE 10 DIAS</v>
      </c>
    </row>
    <row r="230" spans="1:19" x14ac:dyDescent="0.25">
      <c r="A230" s="12">
        <v>222</v>
      </c>
      <c r="B230" s="11"/>
      <c r="C230" s="11"/>
      <c r="D230" s="45"/>
      <c r="E230" s="19"/>
      <c r="F230" s="20"/>
      <c r="G230" s="14" t="str">
        <f t="shared" si="45"/>
        <v/>
      </c>
      <c r="H230" s="9"/>
      <c r="I230" s="10"/>
      <c r="J230" s="31"/>
      <c r="K230" s="120" t="str">
        <f t="shared" si="52"/>
        <v/>
      </c>
      <c r="L230" s="13" t="str">
        <f t="shared" si="46"/>
        <v/>
      </c>
      <c r="M230" s="117" t="str">
        <f t="shared" si="47"/>
        <v/>
      </c>
      <c r="N230" s="76"/>
      <c r="O230" s="27" t="str">
        <f t="shared" si="48"/>
        <v/>
      </c>
      <c r="P230" s="10"/>
      <c r="Q230" s="24">
        <f t="shared" si="51"/>
        <v>0</v>
      </c>
      <c r="R230" s="33" t="str">
        <f t="shared" si="49"/>
        <v>A TIEMPO</v>
      </c>
      <c r="S230" s="55" t="str">
        <f t="shared" si="50"/>
        <v>ANTES DE 10 DIAS</v>
      </c>
    </row>
    <row r="231" spans="1:19" x14ac:dyDescent="0.25">
      <c r="A231" s="12">
        <v>223</v>
      </c>
      <c r="B231" s="11"/>
      <c r="C231" s="11"/>
      <c r="D231" s="45"/>
      <c r="E231" s="19"/>
      <c r="F231" s="20"/>
      <c r="G231" s="14" t="str">
        <f t="shared" si="45"/>
        <v/>
      </c>
      <c r="H231" s="9"/>
      <c r="I231" s="10"/>
      <c r="J231" s="31"/>
      <c r="K231" s="120" t="str">
        <f t="shared" si="52"/>
        <v/>
      </c>
      <c r="L231" s="13" t="str">
        <f t="shared" si="46"/>
        <v/>
      </c>
      <c r="M231" s="117" t="str">
        <f t="shared" si="47"/>
        <v/>
      </c>
      <c r="N231" s="76"/>
      <c r="O231" s="27" t="str">
        <f t="shared" si="48"/>
        <v/>
      </c>
      <c r="P231" s="10"/>
      <c r="Q231" s="24">
        <f t="shared" si="51"/>
        <v>0</v>
      </c>
      <c r="R231" s="33" t="str">
        <f t="shared" si="49"/>
        <v>A TIEMPO</v>
      </c>
      <c r="S231" s="55" t="str">
        <f t="shared" si="50"/>
        <v>ANTES DE 10 DIAS</v>
      </c>
    </row>
    <row r="232" spans="1:19" x14ac:dyDescent="0.25">
      <c r="A232" s="12">
        <v>224</v>
      </c>
      <c r="B232" s="11"/>
      <c r="C232" s="11"/>
      <c r="D232" s="45"/>
      <c r="E232" s="19"/>
      <c r="F232" s="20"/>
      <c r="G232" s="14" t="str">
        <f t="shared" si="45"/>
        <v/>
      </c>
      <c r="H232" s="9"/>
      <c r="I232" s="10"/>
      <c r="J232" s="31"/>
      <c r="K232" s="120" t="str">
        <f t="shared" si="52"/>
        <v/>
      </c>
      <c r="L232" s="13" t="str">
        <f t="shared" si="46"/>
        <v/>
      </c>
      <c r="M232" s="117" t="str">
        <f t="shared" si="47"/>
        <v/>
      </c>
      <c r="N232" s="76"/>
      <c r="O232" s="27" t="str">
        <f t="shared" si="48"/>
        <v/>
      </c>
      <c r="P232" s="10"/>
      <c r="Q232" s="24">
        <f t="shared" si="51"/>
        <v>0</v>
      </c>
      <c r="R232" s="33" t="str">
        <f t="shared" si="49"/>
        <v>A TIEMPO</v>
      </c>
      <c r="S232" s="55" t="str">
        <f t="shared" si="50"/>
        <v>ANTES DE 10 DIAS</v>
      </c>
    </row>
    <row r="233" spans="1:19" x14ac:dyDescent="0.25">
      <c r="A233" s="12">
        <v>225</v>
      </c>
      <c r="B233" s="11"/>
      <c r="C233" s="11"/>
      <c r="D233" s="45"/>
      <c r="E233" s="19"/>
      <c r="F233" s="20"/>
      <c r="G233" s="14" t="str">
        <f t="shared" si="45"/>
        <v/>
      </c>
      <c r="H233" s="9"/>
      <c r="I233" s="10"/>
      <c r="J233" s="31"/>
      <c r="K233" s="120" t="str">
        <f t="shared" si="52"/>
        <v/>
      </c>
      <c r="L233" s="13" t="str">
        <f t="shared" si="46"/>
        <v/>
      </c>
      <c r="M233" s="117" t="str">
        <f t="shared" si="47"/>
        <v/>
      </c>
      <c r="N233" s="76"/>
      <c r="O233" s="27" t="str">
        <f t="shared" si="48"/>
        <v/>
      </c>
      <c r="P233" s="10"/>
      <c r="Q233" s="24">
        <f t="shared" si="51"/>
        <v>0</v>
      </c>
      <c r="R233" s="33" t="str">
        <f t="shared" si="49"/>
        <v>A TIEMPO</v>
      </c>
      <c r="S233" s="55" t="str">
        <f t="shared" si="50"/>
        <v>ANTES DE 10 DIAS</v>
      </c>
    </row>
    <row r="234" spans="1:19" x14ac:dyDescent="0.25">
      <c r="A234" s="12">
        <v>226</v>
      </c>
      <c r="B234" s="11"/>
      <c r="C234" s="11"/>
      <c r="D234" s="45"/>
      <c r="E234" s="19"/>
      <c r="F234" s="20"/>
      <c r="G234" s="14" t="str">
        <f t="shared" si="45"/>
        <v/>
      </c>
      <c r="H234" s="9"/>
      <c r="I234" s="10"/>
      <c r="J234" s="31"/>
      <c r="K234" s="120" t="str">
        <f t="shared" si="52"/>
        <v/>
      </c>
      <c r="L234" s="13" t="str">
        <f t="shared" si="46"/>
        <v/>
      </c>
      <c r="M234" s="117" t="str">
        <f t="shared" si="47"/>
        <v/>
      </c>
      <c r="N234" s="76"/>
      <c r="O234" s="27" t="str">
        <f t="shared" si="48"/>
        <v/>
      </c>
      <c r="P234" s="10"/>
      <c r="Q234" s="24">
        <f t="shared" si="51"/>
        <v>0</v>
      </c>
      <c r="R234" s="33" t="str">
        <f t="shared" si="49"/>
        <v>A TIEMPO</v>
      </c>
      <c r="S234" s="55" t="str">
        <f t="shared" si="50"/>
        <v>ANTES DE 10 DIAS</v>
      </c>
    </row>
    <row r="235" spans="1:19" x14ac:dyDescent="0.25">
      <c r="A235" s="12">
        <v>227</v>
      </c>
      <c r="B235" s="11"/>
      <c r="C235" s="11"/>
      <c r="D235" s="45"/>
      <c r="E235" s="19"/>
      <c r="F235" s="20"/>
      <c r="G235" s="14" t="str">
        <f t="shared" si="45"/>
        <v/>
      </c>
      <c r="H235" s="9"/>
      <c r="I235" s="10"/>
      <c r="J235" s="31"/>
      <c r="K235" s="120" t="str">
        <f t="shared" si="52"/>
        <v/>
      </c>
      <c r="L235" s="13" t="str">
        <f t="shared" si="46"/>
        <v/>
      </c>
      <c r="M235" s="117" t="str">
        <f t="shared" si="47"/>
        <v/>
      </c>
      <c r="N235" s="76"/>
      <c r="O235" s="27" t="str">
        <f t="shared" si="48"/>
        <v/>
      </c>
      <c r="P235" s="10"/>
      <c r="Q235" s="24">
        <f t="shared" si="51"/>
        <v>0</v>
      </c>
      <c r="R235" s="33" t="str">
        <f t="shared" si="49"/>
        <v>A TIEMPO</v>
      </c>
      <c r="S235" s="55" t="str">
        <f t="shared" si="50"/>
        <v>ANTES DE 10 DIAS</v>
      </c>
    </row>
    <row r="236" spans="1:19" x14ac:dyDescent="0.25">
      <c r="A236" s="12"/>
      <c r="B236" s="11"/>
      <c r="C236" s="11"/>
      <c r="D236" s="45"/>
      <c r="E236" s="19"/>
      <c r="F236" s="20"/>
      <c r="G236" s="14" t="str">
        <f t="shared" si="45"/>
        <v/>
      </c>
      <c r="H236" s="9"/>
      <c r="I236" s="10"/>
      <c r="J236" s="31"/>
      <c r="K236" s="120" t="str">
        <f t="shared" si="52"/>
        <v/>
      </c>
      <c r="L236" s="13" t="str">
        <f t="shared" si="46"/>
        <v/>
      </c>
      <c r="M236" s="117" t="str">
        <f t="shared" si="47"/>
        <v/>
      </c>
      <c r="N236" s="76"/>
      <c r="O236" s="27" t="str">
        <f t="shared" si="48"/>
        <v/>
      </c>
      <c r="P236" s="10"/>
      <c r="Q236" s="24">
        <f t="shared" si="51"/>
        <v>0</v>
      </c>
      <c r="R236" s="33" t="str">
        <f t="shared" si="49"/>
        <v>A TIEMPO</v>
      </c>
      <c r="S236" s="55" t="str">
        <f t="shared" si="50"/>
        <v>ANTES DE 10 DIAS</v>
      </c>
    </row>
    <row r="237" spans="1:19" x14ac:dyDescent="0.25">
      <c r="A237" s="12"/>
      <c r="B237" s="11"/>
      <c r="C237" s="11"/>
      <c r="D237" s="45"/>
      <c r="E237" s="19"/>
      <c r="F237" s="20"/>
      <c r="G237" s="14" t="str">
        <f t="shared" si="45"/>
        <v/>
      </c>
      <c r="H237" s="9"/>
      <c r="I237" s="10"/>
      <c r="J237" s="31"/>
      <c r="K237" s="120" t="str">
        <f t="shared" si="52"/>
        <v/>
      </c>
      <c r="L237" s="13" t="str">
        <f t="shared" si="46"/>
        <v/>
      </c>
      <c r="M237" s="117" t="str">
        <f t="shared" si="47"/>
        <v/>
      </c>
      <c r="N237" s="76"/>
      <c r="O237" s="27" t="str">
        <f t="shared" si="48"/>
        <v/>
      </c>
      <c r="P237" s="10"/>
      <c r="Q237" s="24">
        <f t="shared" si="51"/>
        <v>0</v>
      </c>
      <c r="R237" s="33" t="str">
        <f t="shared" si="49"/>
        <v>A TIEMPO</v>
      </c>
      <c r="S237" s="55" t="str">
        <f t="shared" si="50"/>
        <v>ANTES DE 10 DIAS</v>
      </c>
    </row>
    <row r="238" spans="1:19" x14ac:dyDescent="0.25">
      <c r="A238" s="12"/>
      <c r="B238" s="11"/>
      <c r="C238" s="11"/>
      <c r="D238" s="45"/>
      <c r="E238" s="19"/>
      <c r="F238" s="20"/>
      <c r="G238" s="14" t="str">
        <f t="shared" si="45"/>
        <v/>
      </c>
      <c r="H238" s="9"/>
      <c r="I238" s="10"/>
      <c r="J238" s="31"/>
      <c r="K238" s="120" t="str">
        <f t="shared" si="52"/>
        <v/>
      </c>
      <c r="L238" s="13" t="str">
        <f t="shared" si="46"/>
        <v/>
      </c>
      <c r="M238" s="117" t="str">
        <f t="shared" si="47"/>
        <v/>
      </c>
      <c r="N238" s="76"/>
      <c r="O238" s="27" t="str">
        <f t="shared" si="48"/>
        <v/>
      </c>
      <c r="P238" s="10"/>
      <c r="Q238" s="24">
        <f t="shared" si="51"/>
        <v>0</v>
      </c>
      <c r="R238" s="33" t="str">
        <f t="shared" si="49"/>
        <v>A TIEMPO</v>
      </c>
      <c r="S238" s="55" t="str">
        <f t="shared" si="50"/>
        <v>ANTES DE 10 DIAS</v>
      </c>
    </row>
    <row r="239" spans="1:19" x14ac:dyDescent="0.25">
      <c r="A239" s="12"/>
      <c r="B239" s="11"/>
      <c r="C239" s="11"/>
      <c r="D239" s="45"/>
      <c r="E239" s="19"/>
      <c r="F239" s="20"/>
      <c r="G239" s="14" t="str">
        <f t="shared" si="45"/>
        <v/>
      </c>
      <c r="H239" s="9"/>
      <c r="I239" s="10"/>
      <c r="J239" s="31"/>
      <c r="K239" s="120" t="str">
        <f t="shared" si="52"/>
        <v/>
      </c>
      <c r="L239" s="13" t="str">
        <f t="shared" si="46"/>
        <v/>
      </c>
      <c r="M239" s="117" t="str">
        <f t="shared" si="47"/>
        <v/>
      </c>
      <c r="N239" s="76"/>
      <c r="O239" s="27" t="str">
        <f t="shared" si="48"/>
        <v/>
      </c>
      <c r="P239" s="10"/>
      <c r="Q239" s="24">
        <f t="shared" si="51"/>
        <v>0</v>
      </c>
      <c r="R239" s="33" t="str">
        <f t="shared" si="49"/>
        <v>A TIEMPO</v>
      </c>
      <c r="S239" s="55" t="str">
        <f t="shared" si="50"/>
        <v>ANTES DE 10 DIAS</v>
      </c>
    </row>
    <row r="240" spans="1:19" x14ac:dyDescent="0.25">
      <c r="A240" s="12"/>
      <c r="B240" s="11"/>
      <c r="C240" s="11"/>
      <c r="D240" s="45"/>
      <c r="E240" s="19"/>
      <c r="F240" s="20"/>
      <c r="G240" s="14" t="str">
        <f t="shared" si="45"/>
        <v/>
      </c>
      <c r="H240" s="9"/>
      <c r="I240" s="10"/>
      <c r="J240" s="31"/>
      <c r="K240" s="120" t="str">
        <f t="shared" si="52"/>
        <v/>
      </c>
      <c r="L240" s="13" t="str">
        <f t="shared" si="46"/>
        <v/>
      </c>
      <c r="M240" s="117" t="str">
        <f t="shared" si="47"/>
        <v/>
      </c>
      <c r="N240" s="76"/>
      <c r="O240" s="27" t="str">
        <f t="shared" si="48"/>
        <v/>
      </c>
      <c r="P240" s="10"/>
      <c r="Q240" s="24">
        <f t="shared" si="51"/>
        <v>0</v>
      </c>
      <c r="R240" s="33" t="str">
        <f t="shared" si="49"/>
        <v>A TIEMPO</v>
      </c>
      <c r="S240" s="55" t="str">
        <f t="shared" si="50"/>
        <v>ANTES DE 10 DIAS</v>
      </c>
    </row>
    <row r="241" spans="1:19" x14ac:dyDescent="0.25">
      <c r="A241" s="12"/>
      <c r="B241" s="11"/>
      <c r="C241" s="11"/>
      <c r="D241" s="45"/>
      <c r="E241" s="19"/>
      <c r="F241" s="20"/>
      <c r="G241" s="14" t="str">
        <f t="shared" si="45"/>
        <v/>
      </c>
      <c r="H241" s="9"/>
      <c r="I241" s="10"/>
      <c r="J241" s="31"/>
      <c r="K241" s="120" t="str">
        <f t="shared" si="52"/>
        <v/>
      </c>
      <c r="L241" s="13" t="str">
        <f t="shared" si="46"/>
        <v/>
      </c>
      <c r="M241" s="117" t="str">
        <f t="shared" si="47"/>
        <v/>
      </c>
      <c r="N241" s="76"/>
      <c r="O241" s="27" t="str">
        <f t="shared" si="48"/>
        <v/>
      </c>
      <c r="P241" s="10"/>
      <c r="Q241" s="24">
        <f t="shared" si="51"/>
        <v>0</v>
      </c>
      <c r="R241" s="33" t="str">
        <f t="shared" si="49"/>
        <v>A TIEMPO</v>
      </c>
      <c r="S241" s="55" t="str">
        <f t="shared" si="50"/>
        <v>ANTES DE 10 DIAS</v>
      </c>
    </row>
    <row r="242" spans="1:19" x14ac:dyDescent="0.25">
      <c r="A242" s="12"/>
      <c r="B242" s="11"/>
      <c r="C242" s="11"/>
      <c r="D242" s="45"/>
      <c r="E242" s="19"/>
      <c r="F242" s="20"/>
      <c r="G242" s="14" t="str">
        <f t="shared" si="45"/>
        <v/>
      </c>
      <c r="H242" s="9"/>
      <c r="I242" s="10"/>
      <c r="J242" s="31"/>
      <c r="K242" s="120" t="str">
        <f t="shared" si="52"/>
        <v/>
      </c>
      <c r="L242" s="13" t="str">
        <f t="shared" si="46"/>
        <v/>
      </c>
      <c r="M242" s="117" t="str">
        <f t="shared" si="47"/>
        <v/>
      </c>
      <c r="N242" s="76"/>
      <c r="O242" s="27" t="str">
        <f t="shared" si="48"/>
        <v/>
      </c>
      <c r="P242" s="10"/>
      <c r="Q242" s="24">
        <f t="shared" si="51"/>
        <v>0</v>
      </c>
      <c r="R242" s="33" t="str">
        <f t="shared" si="49"/>
        <v>A TIEMPO</v>
      </c>
      <c r="S242" s="55" t="str">
        <f t="shared" si="50"/>
        <v>ANTES DE 10 DIAS</v>
      </c>
    </row>
    <row r="243" spans="1:19" x14ac:dyDescent="0.25">
      <c r="A243" s="12"/>
      <c r="B243" s="11"/>
      <c r="C243" s="11"/>
      <c r="D243" s="45"/>
      <c r="E243" s="19"/>
      <c r="F243" s="20"/>
      <c r="G243" s="14" t="str">
        <f t="shared" si="45"/>
        <v/>
      </c>
      <c r="H243" s="9"/>
      <c r="I243" s="10"/>
      <c r="J243" s="31"/>
      <c r="K243" s="120" t="str">
        <f t="shared" si="52"/>
        <v/>
      </c>
      <c r="L243" s="13" t="str">
        <f t="shared" si="46"/>
        <v/>
      </c>
      <c r="M243" s="117" t="str">
        <f t="shared" si="47"/>
        <v/>
      </c>
      <c r="N243" s="76"/>
      <c r="O243" s="27" t="str">
        <f t="shared" si="48"/>
        <v/>
      </c>
      <c r="P243" s="10"/>
      <c r="Q243" s="24">
        <f t="shared" si="51"/>
        <v>0</v>
      </c>
      <c r="R243" s="33" t="str">
        <f t="shared" si="49"/>
        <v>A TIEMPO</v>
      </c>
      <c r="S243" s="55" t="str">
        <f t="shared" si="50"/>
        <v>ANTES DE 10 DIAS</v>
      </c>
    </row>
    <row r="244" spans="1:19" x14ac:dyDescent="0.25">
      <c r="A244" s="12"/>
      <c r="B244" s="11"/>
      <c r="C244" s="11"/>
      <c r="D244" s="45"/>
      <c r="E244" s="19"/>
      <c r="F244" s="20"/>
      <c r="G244" s="14" t="str">
        <f t="shared" si="45"/>
        <v/>
      </c>
      <c r="H244" s="9"/>
      <c r="I244" s="10"/>
      <c r="J244" s="31"/>
      <c r="K244" s="120" t="str">
        <f t="shared" si="52"/>
        <v/>
      </c>
      <c r="L244" s="13" t="str">
        <f t="shared" si="46"/>
        <v/>
      </c>
      <c r="M244" s="117" t="str">
        <f t="shared" si="47"/>
        <v/>
      </c>
      <c r="N244" s="76"/>
      <c r="O244" s="27" t="str">
        <f t="shared" si="48"/>
        <v/>
      </c>
      <c r="P244" s="10"/>
      <c r="Q244" s="24">
        <f t="shared" si="51"/>
        <v>0</v>
      </c>
      <c r="R244" s="33" t="str">
        <f t="shared" si="49"/>
        <v>A TIEMPO</v>
      </c>
      <c r="S244" s="55" t="str">
        <f t="shared" si="50"/>
        <v>ANTES DE 10 DIAS</v>
      </c>
    </row>
    <row r="245" spans="1:19" x14ac:dyDescent="0.25">
      <c r="A245" s="12"/>
      <c r="B245" s="11"/>
      <c r="C245" s="11"/>
      <c r="D245" s="45"/>
      <c r="E245" s="19"/>
      <c r="F245" s="20"/>
      <c r="G245" s="14" t="str">
        <f t="shared" si="45"/>
        <v/>
      </c>
      <c r="H245" s="9"/>
      <c r="I245" s="10"/>
      <c r="J245" s="31"/>
      <c r="K245" s="120" t="str">
        <f t="shared" si="52"/>
        <v/>
      </c>
      <c r="L245" s="13" t="str">
        <f t="shared" si="46"/>
        <v/>
      </c>
      <c r="M245" s="117" t="str">
        <f t="shared" si="47"/>
        <v/>
      </c>
      <c r="N245" s="76"/>
      <c r="O245" s="27" t="str">
        <f t="shared" si="48"/>
        <v/>
      </c>
      <c r="P245" s="10"/>
      <c r="Q245" s="24">
        <f t="shared" si="51"/>
        <v>0</v>
      </c>
      <c r="R245" s="33" t="str">
        <f t="shared" si="49"/>
        <v>A TIEMPO</v>
      </c>
      <c r="S245" s="55" t="str">
        <f t="shared" si="50"/>
        <v>ANTES DE 10 DIAS</v>
      </c>
    </row>
    <row r="246" spans="1:19" x14ac:dyDescent="0.25">
      <c r="A246" s="12"/>
      <c r="B246" s="11"/>
      <c r="C246" s="11"/>
      <c r="D246" s="45"/>
      <c r="E246" s="19"/>
      <c r="F246" s="20"/>
      <c r="G246" s="14" t="str">
        <f t="shared" si="45"/>
        <v/>
      </c>
      <c r="H246" s="9"/>
      <c r="I246" s="10"/>
      <c r="J246" s="31"/>
      <c r="K246" s="120" t="str">
        <f t="shared" si="52"/>
        <v/>
      </c>
      <c r="L246" s="13" t="str">
        <f t="shared" si="46"/>
        <v/>
      </c>
      <c r="M246" s="117" t="str">
        <f t="shared" si="47"/>
        <v/>
      </c>
      <c r="N246" s="76"/>
      <c r="O246" s="27" t="str">
        <f t="shared" si="48"/>
        <v/>
      </c>
      <c r="P246" s="10"/>
      <c r="Q246" s="24">
        <f t="shared" si="51"/>
        <v>0</v>
      </c>
      <c r="R246" s="33" t="str">
        <f t="shared" si="49"/>
        <v>A TIEMPO</v>
      </c>
      <c r="S246" s="55" t="str">
        <f t="shared" si="50"/>
        <v>ANTES DE 10 DIAS</v>
      </c>
    </row>
    <row r="247" spans="1:19" x14ac:dyDescent="0.25">
      <c r="A247" s="12"/>
      <c r="B247" s="11"/>
      <c r="C247" s="11"/>
      <c r="D247" s="45"/>
      <c r="E247" s="19"/>
      <c r="F247" s="20"/>
      <c r="G247" s="14" t="str">
        <f t="shared" si="45"/>
        <v/>
      </c>
      <c r="H247" s="9"/>
      <c r="I247" s="10"/>
      <c r="J247" s="31"/>
      <c r="K247" s="120" t="str">
        <f t="shared" si="52"/>
        <v/>
      </c>
      <c r="L247" s="13" t="str">
        <f t="shared" si="46"/>
        <v/>
      </c>
      <c r="M247" s="117" t="str">
        <f t="shared" si="47"/>
        <v/>
      </c>
      <c r="N247" s="76"/>
      <c r="O247" s="27" t="str">
        <f t="shared" si="48"/>
        <v/>
      </c>
      <c r="P247" s="10"/>
      <c r="Q247" s="24">
        <f t="shared" si="51"/>
        <v>0</v>
      </c>
      <c r="R247" s="33" t="str">
        <f t="shared" si="49"/>
        <v>A TIEMPO</v>
      </c>
      <c r="S247" s="55" t="str">
        <f t="shared" si="50"/>
        <v>ANTES DE 10 DIAS</v>
      </c>
    </row>
    <row r="248" spans="1:19" x14ac:dyDescent="0.25">
      <c r="A248" s="12"/>
      <c r="B248" s="11"/>
      <c r="C248" s="11"/>
      <c r="D248" s="45"/>
      <c r="E248" s="19"/>
      <c r="F248" s="20"/>
      <c r="G248" s="14" t="str">
        <f t="shared" si="45"/>
        <v/>
      </c>
      <c r="H248" s="9"/>
      <c r="I248" s="10"/>
      <c r="J248" s="31"/>
      <c r="K248" s="120" t="str">
        <f t="shared" si="52"/>
        <v/>
      </c>
      <c r="L248" s="13" t="str">
        <f t="shared" si="46"/>
        <v/>
      </c>
      <c r="M248" s="117" t="str">
        <f t="shared" si="47"/>
        <v/>
      </c>
      <c r="N248" s="76"/>
      <c r="O248" s="27" t="str">
        <f t="shared" si="48"/>
        <v/>
      </c>
      <c r="P248" s="10"/>
      <c r="Q248" s="24">
        <f t="shared" si="51"/>
        <v>0</v>
      </c>
      <c r="R248" s="33" t="str">
        <f t="shared" si="49"/>
        <v>A TIEMPO</v>
      </c>
      <c r="S248" s="55" t="str">
        <f t="shared" si="50"/>
        <v>ANTES DE 10 DIAS</v>
      </c>
    </row>
    <row r="249" spans="1:19" x14ac:dyDescent="0.25">
      <c r="A249" s="12"/>
      <c r="B249" s="11"/>
      <c r="C249" s="11"/>
      <c r="D249" s="45"/>
      <c r="E249" s="19"/>
      <c r="F249" s="20"/>
      <c r="G249" s="14" t="str">
        <f t="shared" si="45"/>
        <v/>
      </c>
      <c r="H249" s="9"/>
      <c r="I249" s="10"/>
      <c r="J249" s="31"/>
      <c r="K249" s="120" t="str">
        <f t="shared" si="52"/>
        <v/>
      </c>
      <c r="L249" s="13" t="str">
        <f t="shared" si="46"/>
        <v/>
      </c>
      <c r="M249" s="117" t="str">
        <f t="shared" si="47"/>
        <v/>
      </c>
      <c r="N249" s="76"/>
      <c r="O249" s="27" t="str">
        <f t="shared" si="48"/>
        <v/>
      </c>
      <c r="P249" s="10"/>
      <c r="Q249" s="24">
        <f t="shared" si="51"/>
        <v>0</v>
      </c>
      <c r="R249" s="33" t="str">
        <f t="shared" si="49"/>
        <v>A TIEMPO</v>
      </c>
      <c r="S249" s="55" t="str">
        <f t="shared" si="50"/>
        <v>ANTES DE 10 DIAS</v>
      </c>
    </row>
    <row r="250" spans="1:19" x14ac:dyDescent="0.25">
      <c r="A250" s="12"/>
      <c r="B250" s="11"/>
      <c r="C250" s="11"/>
      <c r="D250" s="45"/>
      <c r="E250" s="19"/>
      <c r="F250" s="20"/>
      <c r="G250" s="14" t="str">
        <f t="shared" si="45"/>
        <v/>
      </c>
      <c r="H250" s="9"/>
      <c r="I250" s="10"/>
      <c r="J250" s="31"/>
      <c r="K250" s="120" t="str">
        <f t="shared" si="52"/>
        <v/>
      </c>
      <c r="L250" s="13" t="str">
        <f t="shared" si="46"/>
        <v/>
      </c>
      <c r="M250" s="117" t="str">
        <f t="shared" si="47"/>
        <v/>
      </c>
      <c r="N250" s="76"/>
      <c r="O250" s="27" t="str">
        <f t="shared" si="48"/>
        <v/>
      </c>
      <c r="P250" s="10"/>
      <c r="Q250" s="24">
        <f t="shared" si="51"/>
        <v>0</v>
      </c>
      <c r="R250" s="33" t="str">
        <f t="shared" si="49"/>
        <v>A TIEMPO</v>
      </c>
      <c r="S250" s="55" t="str">
        <f t="shared" si="50"/>
        <v>ANTES DE 10 DIAS</v>
      </c>
    </row>
    <row r="251" spans="1:19" x14ac:dyDescent="0.25">
      <c r="A251" s="12"/>
      <c r="B251" s="11"/>
      <c r="C251" s="11"/>
      <c r="D251" s="45"/>
      <c r="E251" s="19"/>
      <c r="F251" s="20"/>
      <c r="G251" s="14" t="str">
        <f t="shared" si="45"/>
        <v/>
      </c>
      <c r="H251" s="9"/>
      <c r="I251" s="10"/>
      <c r="J251" s="31"/>
      <c r="K251" s="120" t="str">
        <f t="shared" si="52"/>
        <v/>
      </c>
      <c r="L251" s="13" t="str">
        <f t="shared" si="46"/>
        <v/>
      </c>
      <c r="M251" s="117" t="str">
        <f t="shared" si="47"/>
        <v/>
      </c>
      <c r="N251" s="76"/>
      <c r="O251" s="27" t="str">
        <f t="shared" si="48"/>
        <v/>
      </c>
      <c r="P251" s="10"/>
      <c r="Q251" s="24">
        <f t="shared" si="51"/>
        <v>0</v>
      </c>
      <c r="R251" s="33" t="str">
        <f t="shared" si="49"/>
        <v>A TIEMPO</v>
      </c>
      <c r="S251" s="55" t="str">
        <f t="shared" si="50"/>
        <v>ANTES DE 10 DIAS</v>
      </c>
    </row>
    <row r="252" spans="1:19" x14ac:dyDescent="0.25">
      <c r="A252" s="12"/>
      <c r="B252" s="11"/>
      <c r="C252" s="11"/>
      <c r="D252" s="45"/>
      <c r="E252" s="19"/>
      <c r="F252" s="20"/>
      <c r="G252" s="14" t="str">
        <f t="shared" si="45"/>
        <v/>
      </c>
      <c r="H252" s="9"/>
      <c r="I252" s="10"/>
      <c r="J252" s="31"/>
      <c r="K252" s="120" t="str">
        <f t="shared" si="52"/>
        <v/>
      </c>
      <c r="L252" s="13" t="str">
        <f t="shared" si="46"/>
        <v/>
      </c>
      <c r="M252" s="117" t="str">
        <f t="shared" si="47"/>
        <v/>
      </c>
      <c r="N252" s="76"/>
      <c r="O252" s="27" t="str">
        <f t="shared" si="48"/>
        <v/>
      </c>
      <c r="P252" s="10"/>
      <c r="Q252" s="24">
        <f t="shared" si="51"/>
        <v>0</v>
      </c>
      <c r="R252" s="33" t="str">
        <f t="shared" si="49"/>
        <v>A TIEMPO</v>
      </c>
      <c r="S252" s="55" t="str">
        <f t="shared" si="50"/>
        <v>ANTES DE 10 DIAS</v>
      </c>
    </row>
    <row r="253" spans="1:19" x14ac:dyDescent="0.25">
      <c r="A253" s="12"/>
      <c r="B253" s="11"/>
      <c r="C253" s="11"/>
      <c r="D253" s="45"/>
      <c r="E253" s="19"/>
      <c r="F253" s="20"/>
      <c r="G253" s="14" t="str">
        <f t="shared" si="45"/>
        <v/>
      </c>
      <c r="H253" s="9"/>
      <c r="I253" s="10"/>
      <c r="J253" s="31"/>
      <c r="K253" s="120" t="str">
        <f t="shared" si="52"/>
        <v/>
      </c>
      <c r="L253" s="13" t="str">
        <f t="shared" si="46"/>
        <v/>
      </c>
      <c r="M253" s="117" t="str">
        <f t="shared" si="47"/>
        <v/>
      </c>
      <c r="N253" s="76"/>
      <c r="O253" s="27" t="str">
        <f t="shared" si="48"/>
        <v/>
      </c>
      <c r="P253" s="10"/>
      <c r="Q253" s="24">
        <f t="shared" si="51"/>
        <v>0</v>
      </c>
      <c r="R253" s="33" t="str">
        <f t="shared" si="49"/>
        <v>A TIEMPO</v>
      </c>
      <c r="S253" s="55" t="str">
        <f t="shared" si="50"/>
        <v>ANTES DE 10 DIAS</v>
      </c>
    </row>
    <row r="254" spans="1:19" x14ac:dyDescent="0.25">
      <c r="A254" s="12"/>
      <c r="B254" s="11"/>
      <c r="C254" s="11"/>
      <c r="D254" s="45"/>
      <c r="E254" s="19"/>
      <c r="F254" s="20"/>
      <c r="G254" s="14" t="str">
        <f t="shared" si="45"/>
        <v/>
      </c>
      <c r="H254" s="9"/>
      <c r="I254" s="10"/>
      <c r="J254" s="31"/>
      <c r="K254" s="120" t="str">
        <f t="shared" si="52"/>
        <v/>
      </c>
      <c r="L254" s="13" t="str">
        <f t="shared" si="46"/>
        <v/>
      </c>
      <c r="M254" s="117" t="str">
        <f t="shared" si="47"/>
        <v/>
      </c>
      <c r="N254" s="76"/>
      <c r="O254" s="27" t="str">
        <f t="shared" si="48"/>
        <v/>
      </c>
      <c r="P254" s="10"/>
      <c r="Q254" s="24">
        <f t="shared" si="51"/>
        <v>0</v>
      </c>
      <c r="R254" s="33" t="str">
        <f t="shared" si="49"/>
        <v>A TIEMPO</v>
      </c>
      <c r="S254" s="55" t="str">
        <f t="shared" si="50"/>
        <v>ANTES DE 10 DIAS</v>
      </c>
    </row>
    <row r="255" spans="1:19" x14ac:dyDescent="0.25">
      <c r="A255" s="12"/>
      <c r="B255" s="11"/>
      <c r="C255" s="11"/>
      <c r="D255" s="45"/>
      <c r="E255" s="19"/>
      <c r="F255" s="20"/>
      <c r="G255" s="14" t="str">
        <f t="shared" si="45"/>
        <v/>
      </c>
      <c r="H255" s="9"/>
      <c r="I255" s="10"/>
      <c r="J255" s="31"/>
      <c r="K255" s="120" t="str">
        <f t="shared" si="52"/>
        <v/>
      </c>
      <c r="L255" s="13" t="str">
        <f t="shared" si="46"/>
        <v/>
      </c>
      <c r="M255" s="117" t="str">
        <f t="shared" si="47"/>
        <v/>
      </c>
      <c r="N255" s="76"/>
      <c r="O255" s="27" t="str">
        <f t="shared" si="48"/>
        <v/>
      </c>
      <c r="P255" s="10"/>
      <c r="Q255" s="24">
        <f t="shared" si="51"/>
        <v>0</v>
      </c>
      <c r="R255" s="33" t="str">
        <f t="shared" si="49"/>
        <v>A TIEMPO</v>
      </c>
      <c r="S255" s="55" t="str">
        <f t="shared" si="50"/>
        <v>ANTES DE 10 DIAS</v>
      </c>
    </row>
    <row r="256" spans="1:19" x14ac:dyDescent="0.25">
      <c r="A256" s="12"/>
      <c r="B256" s="11"/>
      <c r="C256" s="11"/>
      <c r="D256" s="45"/>
      <c r="E256" s="19"/>
      <c r="F256" s="20"/>
      <c r="G256" s="14" t="str">
        <f t="shared" si="45"/>
        <v/>
      </c>
      <c r="H256" s="9"/>
      <c r="I256" s="10"/>
      <c r="J256" s="31"/>
      <c r="K256" s="120" t="str">
        <f t="shared" si="52"/>
        <v/>
      </c>
      <c r="L256" s="13" t="str">
        <f t="shared" si="46"/>
        <v/>
      </c>
      <c r="M256" s="117" t="str">
        <f t="shared" si="47"/>
        <v/>
      </c>
      <c r="N256" s="76"/>
      <c r="O256" s="27" t="str">
        <f t="shared" si="48"/>
        <v/>
      </c>
      <c r="P256" s="10"/>
      <c r="Q256" s="24">
        <f t="shared" si="51"/>
        <v>0</v>
      </c>
      <c r="R256" s="33" t="str">
        <f t="shared" si="49"/>
        <v>A TIEMPO</v>
      </c>
      <c r="S256" s="55" t="str">
        <f t="shared" si="50"/>
        <v>ANTES DE 10 DIAS</v>
      </c>
    </row>
    <row r="257" spans="1:19" x14ac:dyDescent="0.25">
      <c r="A257" s="12"/>
      <c r="B257" s="11"/>
      <c r="C257" s="11"/>
      <c r="D257" s="45"/>
      <c r="E257" s="19"/>
      <c r="F257" s="20"/>
      <c r="G257" s="14" t="str">
        <f t="shared" si="45"/>
        <v/>
      </c>
      <c r="H257" s="9"/>
      <c r="I257" s="10"/>
      <c r="J257" s="31"/>
      <c r="K257" s="120" t="str">
        <f t="shared" si="52"/>
        <v/>
      </c>
      <c r="L257" s="13" t="str">
        <f t="shared" si="46"/>
        <v/>
      </c>
      <c r="M257" s="117" t="str">
        <f t="shared" si="47"/>
        <v/>
      </c>
      <c r="N257" s="76"/>
      <c r="O257" s="27" t="str">
        <f t="shared" si="48"/>
        <v/>
      </c>
      <c r="P257" s="10"/>
      <c r="Q257" s="24">
        <f t="shared" si="51"/>
        <v>0</v>
      </c>
      <c r="R257" s="33" t="str">
        <f t="shared" si="49"/>
        <v>A TIEMPO</v>
      </c>
      <c r="S257" s="55" t="str">
        <f t="shared" si="50"/>
        <v>ANTES DE 10 DIAS</v>
      </c>
    </row>
    <row r="258" spans="1:19" x14ac:dyDescent="0.25">
      <c r="A258" s="12"/>
      <c r="B258" s="11"/>
      <c r="C258" s="11"/>
      <c r="D258" s="45"/>
      <c r="E258" s="19"/>
      <c r="F258" s="20"/>
      <c r="G258" s="14" t="str">
        <f t="shared" si="45"/>
        <v/>
      </c>
      <c r="H258" s="9"/>
      <c r="I258" s="10"/>
      <c r="J258" s="31"/>
      <c r="K258" s="120" t="str">
        <f t="shared" si="52"/>
        <v/>
      </c>
      <c r="L258" s="13" t="str">
        <f t="shared" si="46"/>
        <v/>
      </c>
      <c r="M258" s="117" t="str">
        <f t="shared" si="47"/>
        <v/>
      </c>
      <c r="N258" s="76"/>
      <c r="O258" s="27" t="str">
        <f t="shared" si="48"/>
        <v/>
      </c>
      <c r="P258" s="10"/>
      <c r="Q258" s="24">
        <f t="shared" si="51"/>
        <v>0</v>
      </c>
      <c r="R258" s="33" t="str">
        <f t="shared" si="49"/>
        <v>A TIEMPO</v>
      </c>
      <c r="S258" s="55" t="str">
        <f t="shared" si="50"/>
        <v>ANTES DE 10 DIAS</v>
      </c>
    </row>
    <row r="259" spans="1:19" x14ac:dyDescent="0.25">
      <c r="A259" s="12"/>
      <c r="B259" s="11"/>
      <c r="C259" s="11"/>
      <c r="D259" s="45"/>
      <c r="E259" s="19"/>
      <c r="F259" s="20"/>
      <c r="G259" s="14" t="str">
        <f t="shared" si="45"/>
        <v/>
      </c>
      <c r="H259" s="9"/>
      <c r="I259" s="10"/>
      <c r="J259" s="31"/>
      <c r="K259" s="120" t="str">
        <f t="shared" si="52"/>
        <v/>
      </c>
      <c r="L259" s="13" t="str">
        <f t="shared" si="46"/>
        <v/>
      </c>
      <c r="M259" s="117" t="str">
        <f t="shared" si="47"/>
        <v/>
      </c>
      <c r="N259" s="76"/>
      <c r="O259" s="27" t="str">
        <f t="shared" si="48"/>
        <v/>
      </c>
      <c r="P259" s="10"/>
      <c r="Q259" s="24">
        <f t="shared" si="51"/>
        <v>0</v>
      </c>
      <c r="R259" s="33" t="str">
        <f t="shared" si="49"/>
        <v>A TIEMPO</v>
      </c>
      <c r="S259" s="55" t="str">
        <f t="shared" si="50"/>
        <v>ANTES DE 10 DIAS</v>
      </c>
    </row>
    <row r="260" spans="1:19" x14ac:dyDescent="0.25">
      <c r="A260" s="12"/>
      <c r="B260" s="11"/>
      <c r="C260" s="11"/>
      <c r="D260" s="45"/>
      <c r="E260" s="19"/>
      <c r="F260" s="20"/>
      <c r="G260" s="14" t="str">
        <f t="shared" si="45"/>
        <v/>
      </c>
      <c r="H260" s="9"/>
      <c r="I260" s="10"/>
      <c r="J260" s="31"/>
      <c r="K260" s="120" t="str">
        <f t="shared" si="52"/>
        <v/>
      </c>
      <c r="L260" s="13" t="str">
        <f t="shared" si="46"/>
        <v/>
      </c>
      <c r="M260" s="117" t="str">
        <f t="shared" si="47"/>
        <v/>
      </c>
      <c r="N260" s="76"/>
      <c r="O260" s="27" t="str">
        <f t="shared" si="48"/>
        <v/>
      </c>
      <c r="P260" s="10"/>
      <c r="Q260" s="24">
        <f t="shared" si="51"/>
        <v>0</v>
      </c>
      <c r="R260" s="33" t="str">
        <f t="shared" si="49"/>
        <v>A TIEMPO</v>
      </c>
      <c r="S260" s="55" t="str">
        <f t="shared" si="50"/>
        <v>ANTES DE 10 DIAS</v>
      </c>
    </row>
    <row r="261" spans="1:19" x14ac:dyDescent="0.25">
      <c r="A261" s="12"/>
      <c r="B261" s="11"/>
      <c r="C261" s="11"/>
      <c r="D261" s="45"/>
      <c r="E261" s="19"/>
      <c r="F261" s="20"/>
      <c r="G261" s="14" t="str">
        <f t="shared" si="45"/>
        <v/>
      </c>
      <c r="H261" s="9"/>
      <c r="I261" s="10"/>
      <c r="J261" s="31"/>
      <c r="K261" s="120" t="str">
        <f t="shared" si="52"/>
        <v/>
      </c>
      <c r="L261" s="13" t="str">
        <f t="shared" si="46"/>
        <v/>
      </c>
      <c r="M261" s="117" t="str">
        <f t="shared" si="47"/>
        <v/>
      </c>
      <c r="N261" s="76"/>
      <c r="O261" s="27" t="str">
        <f t="shared" si="48"/>
        <v/>
      </c>
      <c r="P261" s="10"/>
      <c r="Q261" s="24">
        <f t="shared" si="51"/>
        <v>0</v>
      </c>
      <c r="R261" s="33" t="str">
        <f t="shared" si="49"/>
        <v>A TIEMPO</v>
      </c>
      <c r="S261" s="55" t="str">
        <f t="shared" si="50"/>
        <v>ANTES DE 10 DIAS</v>
      </c>
    </row>
    <row r="262" spans="1:19" x14ac:dyDescent="0.25">
      <c r="A262" s="12"/>
      <c r="B262" s="11"/>
      <c r="C262" s="11"/>
      <c r="D262" s="45"/>
      <c r="E262" s="19"/>
      <c r="F262" s="20"/>
      <c r="G262" s="14" t="str">
        <f t="shared" si="45"/>
        <v/>
      </c>
      <c r="H262" s="9"/>
      <c r="I262" s="10"/>
      <c r="J262" s="31"/>
      <c r="K262" s="120" t="str">
        <f t="shared" si="52"/>
        <v/>
      </c>
      <c r="L262" s="13" t="str">
        <f t="shared" si="46"/>
        <v/>
      </c>
      <c r="M262" s="117" t="str">
        <f t="shared" si="47"/>
        <v/>
      </c>
      <c r="N262" s="76"/>
      <c r="O262" s="27" t="str">
        <f t="shared" si="48"/>
        <v/>
      </c>
      <c r="P262" s="10"/>
      <c r="Q262" s="24">
        <f t="shared" si="51"/>
        <v>0</v>
      </c>
      <c r="R262" s="33" t="str">
        <f t="shared" si="49"/>
        <v>A TIEMPO</v>
      </c>
      <c r="S262" s="55" t="str">
        <f t="shared" si="50"/>
        <v>ANTES DE 10 DIAS</v>
      </c>
    </row>
    <row r="263" spans="1:19" x14ac:dyDescent="0.25">
      <c r="A263" s="12"/>
      <c r="B263" s="11"/>
      <c r="C263" s="11"/>
      <c r="D263" s="45"/>
      <c r="E263" s="19"/>
      <c r="F263" s="20"/>
      <c r="G263" s="14" t="str">
        <f t="shared" si="45"/>
        <v/>
      </c>
      <c r="H263" s="9"/>
      <c r="I263" s="10"/>
      <c r="J263" s="31"/>
      <c r="K263" s="120" t="str">
        <f t="shared" si="52"/>
        <v/>
      </c>
      <c r="L263" s="13" t="str">
        <f t="shared" si="46"/>
        <v/>
      </c>
      <c r="M263" s="117" t="str">
        <f t="shared" si="47"/>
        <v/>
      </c>
      <c r="N263" s="76"/>
      <c r="O263" s="27" t="str">
        <f t="shared" si="48"/>
        <v/>
      </c>
      <c r="P263" s="10"/>
      <c r="Q263" s="24">
        <f t="shared" si="51"/>
        <v>0</v>
      </c>
      <c r="R263" s="33" t="str">
        <f t="shared" si="49"/>
        <v>A TIEMPO</v>
      </c>
      <c r="S263" s="55" t="str">
        <f t="shared" si="50"/>
        <v>ANTES DE 10 DIAS</v>
      </c>
    </row>
    <row r="264" spans="1:19" x14ac:dyDescent="0.25">
      <c r="A264" s="12"/>
      <c r="B264" s="11"/>
      <c r="C264" s="11"/>
      <c r="D264" s="45"/>
      <c r="E264" s="19"/>
      <c r="F264" s="20"/>
      <c r="G264" s="14" t="str">
        <f t="shared" si="45"/>
        <v/>
      </c>
      <c r="H264" s="9"/>
      <c r="I264" s="10"/>
      <c r="J264" s="31"/>
      <c r="K264" s="120" t="str">
        <f t="shared" si="52"/>
        <v/>
      </c>
      <c r="L264" s="13" t="str">
        <f t="shared" si="46"/>
        <v/>
      </c>
      <c r="M264" s="117" t="str">
        <f t="shared" si="47"/>
        <v/>
      </c>
      <c r="N264" s="76"/>
      <c r="O264" s="27" t="str">
        <f t="shared" si="48"/>
        <v/>
      </c>
      <c r="P264" s="10"/>
      <c r="Q264" s="24">
        <f t="shared" si="51"/>
        <v>0</v>
      </c>
      <c r="R264" s="33" t="str">
        <f t="shared" si="49"/>
        <v>A TIEMPO</v>
      </c>
      <c r="S264" s="55" t="str">
        <f t="shared" si="50"/>
        <v>ANTES DE 10 DIAS</v>
      </c>
    </row>
    <row r="265" spans="1:19" x14ac:dyDescent="0.25">
      <c r="A265" s="12"/>
      <c r="B265" s="11"/>
      <c r="C265" s="11"/>
      <c r="D265" s="45"/>
      <c r="E265" s="19"/>
      <c r="F265" s="20"/>
      <c r="G265" s="14" t="str">
        <f t="shared" si="45"/>
        <v/>
      </c>
      <c r="H265" s="9"/>
      <c r="I265" s="10"/>
      <c r="J265" s="31"/>
      <c r="K265" s="120" t="str">
        <f t="shared" si="52"/>
        <v/>
      </c>
      <c r="L265" s="13" t="str">
        <f t="shared" si="46"/>
        <v/>
      </c>
      <c r="M265" s="117" t="str">
        <f t="shared" si="47"/>
        <v/>
      </c>
      <c r="N265" s="76"/>
      <c r="O265" s="27" t="str">
        <f t="shared" si="48"/>
        <v/>
      </c>
      <c r="P265" s="10"/>
      <c r="Q265" s="24">
        <f t="shared" si="51"/>
        <v>0</v>
      </c>
      <c r="R265" s="33" t="str">
        <f t="shared" si="49"/>
        <v>A TIEMPO</v>
      </c>
      <c r="S265" s="55" t="str">
        <f t="shared" si="50"/>
        <v>ANTES DE 10 DIAS</v>
      </c>
    </row>
    <row r="266" spans="1:19" x14ac:dyDescent="0.25">
      <c r="A266" s="12"/>
      <c r="B266" s="11"/>
      <c r="C266" s="11"/>
      <c r="D266" s="45"/>
      <c r="E266" s="19"/>
      <c r="F266" s="20"/>
      <c r="G266" s="14" t="str">
        <f t="shared" si="45"/>
        <v/>
      </c>
      <c r="H266" s="9"/>
      <c r="I266" s="10"/>
      <c r="J266" s="31"/>
      <c r="K266" s="120" t="str">
        <f t="shared" si="52"/>
        <v/>
      </c>
      <c r="L266" s="13" t="str">
        <f t="shared" si="46"/>
        <v/>
      </c>
      <c r="M266" s="117" t="str">
        <f t="shared" si="47"/>
        <v/>
      </c>
      <c r="N266" s="76"/>
      <c r="O266" s="27" t="str">
        <f t="shared" si="48"/>
        <v/>
      </c>
      <c r="P266" s="10"/>
      <c r="Q266" s="24">
        <f t="shared" si="51"/>
        <v>0</v>
      </c>
      <c r="R266" s="33" t="str">
        <f t="shared" si="49"/>
        <v>A TIEMPO</v>
      </c>
      <c r="S266" s="55" t="str">
        <f t="shared" si="50"/>
        <v>ANTES DE 10 DIAS</v>
      </c>
    </row>
    <row r="267" spans="1:19" x14ac:dyDescent="0.25">
      <c r="A267" s="12"/>
      <c r="B267" s="11"/>
      <c r="C267" s="11"/>
      <c r="D267" s="45"/>
      <c r="E267" s="19"/>
      <c r="F267" s="20"/>
      <c r="G267" s="14" t="str">
        <f t="shared" si="45"/>
        <v/>
      </c>
      <c r="H267" s="9"/>
      <c r="I267" s="10"/>
      <c r="J267" s="31"/>
      <c r="K267" s="120" t="str">
        <f t="shared" si="52"/>
        <v/>
      </c>
      <c r="L267" s="13" t="str">
        <f t="shared" si="46"/>
        <v/>
      </c>
      <c r="M267" s="117" t="str">
        <f t="shared" si="47"/>
        <v/>
      </c>
      <c r="N267" s="76"/>
      <c r="O267" s="27" t="str">
        <f t="shared" si="48"/>
        <v/>
      </c>
      <c r="P267" s="10"/>
      <c r="Q267" s="24">
        <f t="shared" si="51"/>
        <v>0</v>
      </c>
      <c r="R267" s="33" t="str">
        <f t="shared" si="49"/>
        <v>A TIEMPO</v>
      </c>
      <c r="S267" s="55" t="str">
        <f t="shared" si="50"/>
        <v>ANTES DE 10 DIAS</v>
      </c>
    </row>
    <row r="268" spans="1:19" x14ac:dyDescent="0.25">
      <c r="A268" s="12"/>
      <c r="B268" s="11"/>
      <c r="C268" s="11"/>
      <c r="D268" s="45"/>
      <c r="E268" s="19"/>
      <c r="F268" s="20"/>
      <c r="G268" s="14" t="str">
        <f t="shared" si="45"/>
        <v/>
      </c>
      <c r="H268" s="9"/>
      <c r="I268" s="10"/>
      <c r="J268" s="31"/>
      <c r="K268" s="120" t="str">
        <f t="shared" si="52"/>
        <v/>
      </c>
      <c r="L268" s="13" t="str">
        <f t="shared" si="46"/>
        <v/>
      </c>
      <c r="M268" s="117" t="str">
        <f t="shared" si="47"/>
        <v/>
      </c>
      <c r="N268" s="76"/>
      <c r="O268" s="27" t="str">
        <f t="shared" si="48"/>
        <v/>
      </c>
      <c r="P268" s="10"/>
      <c r="Q268" s="24">
        <f t="shared" si="51"/>
        <v>0</v>
      </c>
      <c r="R268" s="33" t="str">
        <f t="shared" si="49"/>
        <v>A TIEMPO</v>
      </c>
      <c r="S268" s="55" t="str">
        <f t="shared" si="50"/>
        <v>ANTES DE 10 DIAS</v>
      </c>
    </row>
    <row r="269" spans="1:19" x14ac:dyDescent="0.25">
      <c r="A269" s="12"/>
      <c r="B269" s="11"/>
      <c r="C269" s="11"/>
      <c r="D269" s="45"/>
      <c r="E269" s="19"/>
      <c r="F269" s="20"/>
      <c r="G269" s="14" t="str">
        <f t="shared" ref="G269:G332" si="53">IFERROR(+VLOOKUP(F269,Tiempo3,2,FALSE),"")</f>
        <v/>
      </c>
      <c r="H269" s="9"/>
      <c r="I269" s="10"/>
      <c r="J269" s="31"/>
      <c r="K269" s="120" t="str">
        <f t="shared" si="52"/>
        <v/>
      </c>
      <c r="L269" s="13" t="str">
        <f t="shared" ref="L269:L332" si="54">+IF(J269&gt;0,MONTH(J269),"")</f>
        <v/>
      </c>
      <c r="M269" s="117" t="str">
        <f t="shared" ref="M269:M332" si="55">+IFERROR((VLOOKUP(L269,Meses,2,FALSE))&amp;" "&amp;TEXT(J269,"YYYY"),"")</f>
        <v/>
      </c>
      <c r="N269" s="76"/>
      <c r="O269" s="27" t="str">
        <f t="shared" ref="O269:O332" si="56">IF(OR(G269="",J269=""),"",WORKDAY(J269,G269,$N$9:$N$303))</f>
        <v/>
      </c>
      <c r="P269" s="10"/>
      <c r="Q269" s="24">
        <f t="shared" ref="Q269:Q332" si="57">IF(OR(J269="",P269=""),0,NETWORKDAYS(J269+0,P269,N115:N271))</f>
        <v>0</v>
      </c>
      <c r="R269" s="33" t="str">
        <f t="shared" ref="R269:R332" si="58">+IFERROR(IF(Q269&gt;G269,"FUERA DE TIEMPO","A TIEMPO"),"")</f>
        <v>A TIEMPO</v>
      </c>
      <c r="S269" s="55" t="str">
        <f t="shared" ref="S269:S332" si="59">IF(OR(H269="Rechazada",H269="Referida"),"",IF(Q269&lt;10,"ANTES DE 10 DIAS","DE 10 A 15 DIAS"))</f>
        <v>ANTES DE 10 DIAS</v>
      </c>
    </row>
    <row r="270" spans="1:19" x14ac:dyDescent="0.25">
      <c r="A270" s="12"/>
      <c r="B270" s="11"/>
      <c r="C270" s="11"/>
      <c r="D270" s="45"/>
      <c r="E270" s="19"/>
      <c r="F270" s="20"/>
      <c r="G270" s="14" t="str">
        <f t="shared" si="53"/>
        <v/>
      </c>
      <c r="H270" s="9"/>
      <c r="I270" s="10"/>
      <c r="J270" s="31"/>
      <c r="K270" s="120" t="str">
        <f t="shared" si="52"/>
        <v/>
      </c>
      <c r="L270" s="13" t="str">
        <f t="shared" si="54"/>
        <v/>
      </c>
      <c r="M270" s="117" t="str">
        <f t="shared" si="55"/>
        <v/>
      </c>
      <c r="N270" s="76"/>
      <c r="O270" s="27" t="str">
        <f t="shared" si="56"/>
        <v/>
      </c>
      <c r="P270" s="10"/>
      <c r="Q270" s="24">
        <f t="shared" si="57"/>
        <v>0</v>
      </c>
      <c r="R270" s="33" t="str">
        <f t="shared" si="58"/>
        <v>A TIEMPO</v>
      </c>
      <c r="S270" s="55" t="str">
        <f t="shared" si="59"/>
        <v>ANTES DE 10 DIAS</v>
      </c>
    </row>
    <row r="271" spans="1:19" x14ac:dyDescent="0.25">
      <c r="A271" s="12"/>
      <c r="B271" s="11"/>
      <c r="C271" s="11"/>
      <c r="D271" s="45"/>
      <c r="E271" s="19"/>
      <c r="F271" s="20"/>
      <c r="G271" s="14" t="str">
        <f t="shared" si="53"/>
        <v/>
      </c>
      <c r="H271" s="9"/>
      <c r="I271" s="10"/>
      <c r="J271" s="31"/>
      <c r="K271" s="120" t="str">
        <f t="shared" ref="K271:K334" si="60">IF(J271=0,"",TEXT(J271,"yyyy"))</f>
        <v/>
      </c>
      <c r="L271" s="13" t="str">
        <f t="shared" si="54"/>
        <v/>
      </c>
      <c r="M271" s="117" t="str">
        <f t="shared" si="55"/>
        <v/>
      </c>
      <c r="N271" s="76"/>
      <c r="O271" s="27" t="str">
        <f t="shared" si="56"/>
        <v/>
      </c>
      <c r="P271" s="10"/>
      <c r="Q271" s="24">
        <f t="shared" si="57"/>
        <v>0</v>
      </c>
      <c r="R271" s="33" t="str">
        <f t="shared" si="58"/>
        <v>A TIEMPO</v>
      </c>
      <c r="S271" s="55" t="str">
        <f t="shared" si="59"/>
        <v>ANTES DE 10 DIAS</v>
      </c>
    </row>
    <row r="272" spans="1:19" x14ac:dyDescent="0.25">
      <c r="A272" s="12"/>
      <c r="B272" s="11"/>
      <c r="C272" s="11"/>
      <c r="D272" s="45"/>
      <c r="E272" s="19"/>
      <c r="F272" s="20"/>
      <c r="G272" s="14" t="str">
        <f t="shared" si="53"/>
        <v/>
      </c>
      <c r="H272" s="9"/>
      <c r="I272" s="10"/>
      <c r="J272" s="31"/>
      <c r="K272" s="120" t="str">
        <f t="shared" si="60"/>
        <v/>
      </c>
      <c r="L272" s="13" t="str">
        <f t="shared" si="54"/>
        <v/>
      </c>
      <c r="M272" s="117" t="str">
        <f t="shared" si="55"/>
        <v/>
      </c>
      <c r="N272" s="76"/>
      <c r="O272" s="27" t="str">
        <f t="shared" si="56"/>
        <v/>
      </c>
      <c r="P272" s="10"/>
      <c r="Q272" s="24">
        <f t="shared" si="57"/>
        <v>0</v>
      </c>
      <c r="R272" s="33" t="str">
        <f t="shared" si="58"/>
        <v>A TIEMPO</v>
      </c>
      <c r="S272" s="55" t="str">
        <f t="shared" si="59"/>
        <v>ANTES DE 10 DIAS</v>
      </c>
    </row>
    <row r="273" spans="1:19" x14ac:dyDescent="0.25">
      <c r="A273" s="12"/>
      <c r="B273" s="11"/>
      <c r="C273" s="11"/>
      <c r="D273" s="45"/>
      <c r="E273" s="19"/>
      <c r="F273" s="20"/>
      <c r="G273" s="14" t="str">
        <f t="shared" si="53"/>
        <v/>
      </c>
      <c r="H273" s="9"/>
      <c r="I273" s="10"/>
      <c r="J273" s="31"/>
      <c r="K273" s="120" t="str">
        <f t="shared" si="60"/>
        <v/>
      </c>
      <c r="L273" s="13" t="str">
        <f t="shared" si="54"/>
        <v/>
      </c>
      <c r="M273" s="117" t="str">
        <f t="shared" si="55"/>
        <v/>
      </c>
      <c r="N273" s="76"/>
      <c r="O273" s="27" t="str">
        <f t="shared" si="56"/>
        <v/>
      </c>
      <c r="P273" s="10"/>
      <c r="Q273" s="24">
        <f t="shared" si="57"/>
        <v>0</v>
      </c>
      <c r="R273" s="33" t="str">
        <f t="shared" si="58"/>
        <v>A TIEMPO</v>
      </c>
      <c r="S273" s="55" t="str">
        <f t="shared" si="59"/>
        <v>ANTES DE 10 DIAS</v>
      </c>
    </row>
    <row r="274" spans="1:19" x14ac:dyDescent="0.25">
      <c r="A274" s="12"/>
      <c r="B274" s="11"/>
      <c r="C274" s="11"/>
      <c r="D274" s="45"/>
      <c r="E274" s="19"/>
      <c r="F274" s="20"/>
      <c r="G274" s="14" t="str">
        <f t="shared" si="53"/>
        <v/>
      </c>
      <c r="H274" s="9"/>
      <c r="I274" s="10"/>
      <c r="J274" s="31"/>
      <c r="K274" s="120" t="str">
        <f t="shared" si="60"/>
        <v/>
      </c>
      <c r="L274" s="13" t="str">
        <f t="shared" si="54"/>
        <v/>
      </c>
      <c r="M274" s="117" t="str">
        <f t="shared" si="55"/>
        <v/>
      </c>
      <c r="N274" s="76"/>
      <c r="O274" s="27" t="str">
        <f t="shared" si="56"/>
        <v/>
      </c>
      <c r="P274" s="10"/>
      <c r="Q274" s="24">
        <f t="shared" si="57"/>
        <v>0</v>
      </c>
      <c r="R274" s="33" t="str">
        <f t="shared" si="58"/>
        <v>A TIEMPO</v>
      </c>
      <c r="S274" s="55" t="str">
        <f t="shared" si="59"/>
        <v>ANTES DE 10 DIAS</v>
      </c>
    </row>
    <row r="275" spans="1:19" x14ac:dyDescent="0.25">
      <c r="A275" s="12"/>
      <c r="B275" s="11"/>
      <c r="C275" s="11"/>
      <c r="D275" s="45"/>
      <c r="E275" s="19"/>
      <c r="F275" s="20"/>
      <c r="G275" s="14" t="str">
        <f t="shared" si="53"/>
        <v/>
      </c>
      <c r="H275" s="9"/>
      <c r="I275" s="10"/>
      <c r="J275" s="31"/>
      <c r="K275" s="120" t="str">
        <f t="shared" si="60"/>
        <v/>
      </c>
      <c r="L275" s="13" t="str">
        <f t="shared" si="54"/>
        <v/>
      </c>
      <c r="M275" s="117" t="str">
        <f t="shared" si="55"/>
        <v/>
      </c>
      <c r="N275" s="76"/>
      <c r="O275" s="27" t="str">
        <f t="shared" si="56"/>
        <v/>
      </c>
      <c r="P275" s="10"/>
      <c r="Q275" s="24">
        <f t="shared" si="57"/>
        <v>0</v>
      </c>
      <c r="R275" s="33" t="str">
        <f t="shared" si="58"/>
        <v>A TIEMPO</v>
      </c>
      <c r="S275" s="55" t="str">
        <f t="shared" si="59"/>
        <v>ANTES DE 10 DIAS</v>
      </c>
    </row>
    <row r="276" spans="1:19" x14ac:dyDescent="0.25">
      <c r="A276" s="12"/>
      <c r="B276" s="11"/>
      <c r="C276" s="11"/>
      <c r="D276" s="45"/>
      <c r="E276" s="19"/>
      <c r="F276" s="20"/>
      <c r="G276" s="14" t="str">
        <f t="shared" si="53"/>
        <v/>
      </c>
      <c r="H276" s="9"/>
      <c r="I276" s="10"/>
      <c r="J276" s="31"/>
      <c r="K276" s="120" t="str">
        <f t="shared" si="60"/>
        <v/>
      </c>
      <c r="L276" s="13" t="str">
        <f t="shared" si="54"/>
        <v/>
      </c>
      <c r="M276" s="117" t="str">
        <f t="shared" si="55"/>
        <v/>
      </c>
      <c r="N276" s="76"/>
      <c r="O276" s="27" t="str">
        <f t="shared" si="56"/>
        <v/>
      </c>
      <c r="P276" s="10"/>
      <c r="Q276" s="24">
        <f t="shared" si="57"/>
        <v>0</v>
      </c>
      <c r="R276" s="33" t="str">
        <f t="shared" si="58"/>
        <v>A TIEMPO</v>
      </c>
      <c r="S276" s="55" t="str">
        <f t="shared" si="59"/>
        <v>ANTES DE 10 DIAS</v>
      </c>
    </row>
    <row r="277" spans="1:19" x14ac:dyDescent="0.25">
      <c r="A277" s="12"/>
      <c r="B277" s="11"/>
      <c r="C277" s="11"/>
      <c r="D277" s="45"/>
      <c r="E277" s="19"/>
      <c r="F277" s="20"/>
      <c r="G277" s="14" t="str">
        <f t="shared" si="53"/>
        <v/>
      </c>
      <c r="H277" s="9"/>
      <c r="I277" s="10"/>
      <c r="J277" s="31"/>
      <c r="K277" s="120" t="str">
        <f t="shared" si="60"/>
        <v/>
      </c>
      <c r="L277" s="13" t="str">
        <f t="shared" si="54"/>
        <v/>
      </c>
      <c r="M277" s="117" t="str">
        <f t="shared" si="55"/>
        <v/>
      </c>
      <c r="N277" s="76"/>
      <c r="O277" s="27" t="str">
        <f t="shared" si="56"/>
        <v/>
      </c>
      <c r="P277" s="10"/>
      <c r="Q277" s="24">
        <f t="shared" si="57"/>
        <v>0</v>
      </c>
      <c r="R277" s="33" t="str">
        <f t="shared" si="58"/>
        <v>A TIEMPO</v>
      </c>
      <c r="S277" s="55" t="str">
        <f t="shared" si="59"/>
        <v>ANTES DE 10 DIAS</v>
      </c>
    </row>
    <row r="278" spans="1:19" x14ac:dyDescent="0.25">
      <c r="A278" s="12"/>
      <c r="B278" s="11"/>
      <c r="C278" s="11"/>
      <c r="D278" s="45"/>
      <c r="E278" s="19"/>
      <c r="F278" s="20"/>
      <c r="G278" s="14" t="str">
        <f t="shared" si="53"/>
        <v/>
      </c>
      <c r="H278" s="9"/>
      <c r="I278" s="10"/>
      <c r="J278" s="31"/>
      <c r="K278" s="120" t="str">
        <f t="shared" si="60"/>
        <v/>
      </c>
      <c r="L278" s="13" t="str">
        <f t="shared" si="54"/>
        <v/>
      </c>
      <c r="M278" s="117" t="str">
        <f t="shared" si="55"/>
        <v/>
      </c>
      <c r="N278" s="76"/>
      <c r="O278" s="27" t="str">
        <f t="shared" si="56"/>
        <v/>
      </c>
      <c r="P278" s="10"/>
      <c r="Q278" s="24">
        <f t="shared" si="57"/>
        <v>0</v>
      </c>
      <c r="R278" s="33" t="str">
        <f t="shared" si="58"/>
        <v>A TIEMPO</v>
      </c>
      <c r="S278" s="55" t="str">
        <f t="shared" si="59"/>
        <v>ANTES DE 10 DIAS</v>
      </c>
    </row>
    <row r="279" spans="1:19" x14ac:dyDescent="0.25">
      <c r="A279" s="12"/>
      <c r="B279" s="11"/>
      <c r="C279" s="11"/>
      <c r="D279" s="45"/>
      <c r="E279" s="19"/>
      <c r="F279" s="20"/>
      <c r="G279" s="14" t="str">
        <f t="shared" si="53"/>
        <v/>
      </c>
      <c r="H279" s="9"/>
      <c r="I279" s="10"/>
      <c r="J279" s="31"/>
      <c r="K279" s="120" t="str">
        <f t="shared" si="60"/>
        <v/>
      </c>
      <c r="L279" s="13" t="str">
        <f t="shared" si="54"/>
        <v/>
      </c>
      <c r="M279" s="117" t="str">
        <f t="shared" si="55"/>
        <v/>
      </c>
      <c r="N279" s="76"/>
      <c r="O279" s="27" t="str">
        <f t="shared" si="56"/>
        <v/>
      </c>
      <c r="P279" s="10"/>
      <c r="Q279" s="24">
        <f t="shared" si="57"/>
        <v>0</v>
      </c>
      <c r="R279" s="33" t="str">
        <f t="shared" si="58"/>
        <v>A TIEMPO</v>
      </c>
      <c r="S279" s="55" t="str">
        <f t="shared" si="59"/>
        <v>ANTES DE 10 DIAS</v>
      </c>
    </row>
    <row r="280" spans="1:19" x14ac:dyDescent="0.25">
      <c r="A280" s="12"/>
      <c r="B280" s="11"/>
      <c r="C280" s="11"/>
      <c r="D280" s="45"/>
      <c r="E280" s="19"/>
      <c r="F280" s="20"/>
      <c r="G280" s="14" t="str">
        <f t="shared" si="53"/>
        <v/>
      </c>
      <c r="H280" s="9"/>
      <c r="I280" s="10"/>
      <c r="J280" s="31"/>
      <c r="K280" s="120" t="str">
        <f t="shared" si="60"/>
        <v/>
      </c>
      <c r="L280" s="13" t="str">
        <f t="shared" si="54"/>
        <v/>
      </c>
      <c r="M280" s="117" t="str">
        <f t="shared" si="55"/>
        <v/>
      </c>
      <c r="N280" s="76"/>
      <c r="O280" s="27" t="str">
        <f t="shared" si="56"/>
        <v/>
      </c>
      <c r="P280" s="10"/>
      <c r="Q280" s="24">
        <f t="shared" si="57"/>
        <v>0</v>
      </c>
      <c r="R280" s="33" t="str">
        <f t="shared" si="58"/>
        <v>A TIEMPO</v>
      </c>
      <c r="S280" s="55" t="str">
        <f t="shared" si="59"/>
        <v>ANTES DE 10 DIAS</v>
      </c>
    </row>
    <row r="281" spans="1:19" x14ac:dyDescent="0.25">
      <c r="A281" s="12"/>
      <c r="B281" s="11"/>
      <c r="C281" s="11"/>
      <c r="D281" s="45"/>
      <c r="E281" s="19"/>
      <c r="F281" s="20"/>
      <c r="G281" s="14" t="str">
        <f t="shared" si="53"/>
        <v/>
      </c>
      <c r="H281" s="9"/>
      <c r="I281" s="10"/>
      <c r="J281" s="31"/>
      <c r="K281" s="120" t="str">
        <f t="shared" si="60"/>
        <v/>
      </c>
      <c r="L281" s="13" t="str">
        <f t="shared" si="54"/>
        <v/>
      </c>
      <c r="M281" s="117" t="str">
        <f t="shared" si="55"/>
        <v/>
      </c>
      <c r="N281" s="76"/>
      <c r="O281" s="27" t="str">
        <f t="shared" si="56"/>
        <v/>
      </c>
      <c r="P281" s="10"/>
      <c r="Q281" s="24">
        <f t="shared" si="57"/>
        <v>0</v>
      </c>
      <c r="R281" s="33" t="str">
        <f t="shared" si="58"/>
        <v>A TIEMPO</v>
      </c>
      <c r="S281" s="55" t="str">
        <f t="shared" si="59"/>
        <v>ANTES DE 10 DIAS</v>
      </c>
    </row>
    <row r="282" spans="1:19" x14ac:dyDescent="0.25">
      <c r="A282" s="12"/>
      <c r="B282" s="11"/>
      <c r="C282" s="11"/>
      <c r="D282" s="45"/>
      <c r="E282" s="19"/>
      <c r="F282" s="20"/>
      <c r="G282" s="14" t="str">
        <f t="shared" si="53"/>
        <v/>
      </c>
      <c r="H282" s="9"/>
      <c r="I282" s="10"/>
      <c r="J282" s="31"/>
      <c r="K282" s="120" t="str">
        <f t="shared" si="60"/>
        <v/>
      </c>
      <c r="L282" s="13" t="str">
        <f t="shared" si="54"/>
        <v/>
      </c>
      <c r="M282" s="117" t="str">
        <f t="shared" si="55"/>
        <v/>
      </c>
      <c r="N282" s="76"/>
      <c r="O282" s="27" t="str">
        <f t="shared" si="56"/>
        <v/>
      </c>
      <c r="P282" s="10"/>
      <c r="Q282" s="24">
        <f t="shared" si="57"/>
        <v>0</v>
      </c>
      <c r="R282" s="33" t="str">
        <f t="shared" si="58"/>
        <v>A TIEMPO</v>
      </c>
      <c r="S282" s="55" t="str">
        <f t="shared" si="59"/>
        <v>ANTES DE 10 DIAS</v>
      </c>
    </row>
    <row r="283" spans="1:19" x14ac:dyDescent="0.25">
      <c r="A283" s="12"/>
      <c r="B283" s="11"/>
      <c r="C283" s="11"/>
      <c r="D283" s="45"/>
      <c r="E283" s="19"/>
      <c r="F283" s="20"/>
      <c r="G283" s="14" t="str">
        <f t="shared" si="53"/>
        <v/>
      </c>
      <c r="H283" s="9"/>
      <c r="I283" s="10"/>
      <c r="J283" s="31"/>
      <c r="K283" s="120" t="str">
        <f t="shared" si="60"/>
        <v/>
      </c>
      <c r="L283" s="13" t="str">
        <f t="shared" si="54"/>
        <v/>
      </c>
      <c r="M283" s="117" t="str">
        <f t="shared" si="55"/>
        <v/>
      </c>
      <c r="N283" s="76"/>
      <c r="O283" s="27" t="str">
        <f t="shared" si="56"/>
        <v/>
      </c>
      <c r="P283" s="10"/>
      <c r="Q283" s="24">
        <f t="shared" si="57"/>
        <v>0</v>
      </c>
      <c r="R283" s="33" t="str">
        <f t="shared" si="58"/>
        <v>A TIEMPO</v>
      </c>
      <c r="S283" s="55" t="str">
        <f t="shared" si="59"/>
        <v>ANTES DE 10 DIAS</v>
      </c>
    </row>
    <row r="284" spans="1:19" x14ac:dyDescent="0.25">
      <c r="A284" s="12"/>
      <c r="B284" s="11"/>
      <c r="C284" s="11"/>
      <c r="D284" s="45"/>
      <c r="E284" s="19"/>
      <c r="F284" s="20"/>
      <c r="G284" s="14" t="str">
        <f t="shared" si="53"/>
        <v/>
      </c>
      <c r="H284" s="9"/>
      <c r="I284" s="10"/>
      <c r="J284" s="31"/>
      <c r="K284" s="120" t="str">
        <f t="shared" si="60"/>
        <v/>
      </c>
      <c r="L284" s="13" t="str">
        <f t="shared" si="54"/>
        <v/>
      </c>
      <c r="M284" s="117" t="str">
        <f t="shared" si="55"/>
        <v/>
      </c>
      <c r="N284" s="76"/>
      <c r="O284" s="27" t="str">
        <f t="shared" si="56"/>
        <v/>
      </c>
      <c r="P284" s="10"/>
      <c r="Q284" s="24">
        <f t="shared" si="57"/>
        <v>0</v>
      </c>
      <c r="R284" s="33" t="str">
        <f t="shared" si="58"/>
        <v>A TIEMPO</v>
      </c>
      <c r="S284" s="55" t="str">
        <f t="shared" si="59"/>
        <v>ANTES DE 10 DIAS</v>
      </c>
    </row>
    <row r="285" spans="1:19" x14ac:dyDescent="0.25">
      <c r="A285" s="12"/>
      <c r="B285" s="11"/>
      <c r="C285" s="11"/>
      <c r="D285" s="45"/>
      <c r="E285" s="19"/>
      <c r="F285" s="20"/>
      <c r="G285" s="14" t="str">
        <f t="shared" si="53"/>
        <v/>
      </c>
      <c r="H285" s="9"/>
      <c r="I285" s="10"/>
      <c r="J285" s="31"/>
      <c r="K285" s="120" t="str">
        <f t="shared" si="60"/>
        <v/>
      </c>
      <c r="L285" s="13" t="str">
        <f t="shared" si="54"/>
        <v/>
      </c>
      <c r="M285" s="117" t="str">
        <f t="shared" si="55"/>
        <v/>
      </c>
      <c r="N285" s="76"/>
      <c r="O285" s="27" t="str">
        <f t="shared" si="56"/>
        <v/>
      </c>
      <c r="P285" s="10"/>
      <c r="Q285" s="24">
        <f t="shared" si="57"/>
        <v>0</v>
      </c>
      <c r="R285" s="33" t="str">
        <f t="shared" si="58"/>
        <v>A TIEMPO</v>
      </c>
      <c r="S285" s="55" t="str">
        <f t="shared" si="59"/>
        <v>ANTES DE 10 DIAS</v>
      </c>
    </row>
    <row r="286" spans="1:19" x14ac:dyDescent="0.25">
      <c r="A286" s="12"/>
      <c r="B286" s="11"/>
      <c r="C286" s="11"/>
      <c r="D286" s="45"/>
      <c r="E286" s="19"/>
      <c r="F286" s="20"/>
      <c r="G286" s="14" t="str">
        <f t="shared" si="53"/>
        <v/>
      </c>
      <c r="H286" s="9"/>
      <c r="I286" s="10"/>
      <c r="J286" s="31"/>
      <c r="K286" s="120" t="str">
        <f t="shared" si="60"/>
        <v/>
      </c>
      <c r="L286" s="13" t="str">
        <f t="shared" si="54"/>
        <v/>
      </c>
      <c r="M286" s="117" t="str">
        <f t="shared" si="55"/>
        <v/>
      </c>
      <c r="N286" s="76"/>
      <c r="O286" s="27" t="str">
        <f t="shared" si="56"/>
        <v/>
      </c>
      <c r="P286" s="10"/>
      <c r="Q286" s="24">
        <f t="shared" si="57"/>
        <v>0</v>
      </c>
      <c r="R286" s="33" t="str">
        <f t="shared" si="58"/>
        <v>A TIEMPO</v>
      </c>
      <c r="S286" s="55" t="str">
        <f t="shared" si="59"/>
        <v>ANTES DE 10 DIAS</v>
      </c>
    </row>
    <row r="287" spans="1:19" x14ac:dyDescent="0.25">
      <c r="A287" s="12"/>
      <c r="B287" s="11"/>
      <c r="C287" s="11"/>
      <c r="D287" s="45"/>
      <c r="E287" s="19"/>
      <c r="F287" s="20"/>
      <c r="G287" s="14" t="str">
        <f t="shared" si="53"/>
        <v/>
      </c>
      <c r="H287" s="9"/>
      <c r="I287" s="10"/>
      <c r="J287" s="31"/>
      <c r="K287" s="120" t="str">
        <f t="shared" si="60"/>
        <v/>
      </c>
      <c r="L287" s="13" t="str">
        <f t="shared" si="54"/>
        <v/>
      </c>
      <c r="M287" s="117" t="str">
        <f t="shared" si="55"/>
        <v/>
      </c>
      <c r="N287" s="76"/>
      <c r="O287" s="27" t="str">
        <f t="shared" si="56"/>
        <v/>
      </c>
      <c r="P287" s="10"/>
      <c r="Q287" s="24">
        <f t="shared" si="57"/>
        <v>0</v>
      </c>
      <c r="R287" s="33" t="str">
        <f t="shared" si="58"/>
        <v>A TIEMPO</v>
      </c>
      <c r="S287" s="55" t="str">
        <f t="shared" si="59"/>
        <v>ANTES DE 10 DIAS</v>
      </c>
    </row>
    <row r="288" spans="1:19" x14ac:dyDescent="0.25">
      <c r="A288" s="12"/>
      <c r="B288" s="11"/>
      <c r="C288" s="11"/>
      <c r="D288" s="45"/>
      <c r="E288" s="19"/>
      <c r="F288" s="20"/>
      <c r="G288" s="14" t="str">
        <f t="shared" si="53"/>
        <v/>
      </c>
      <c r="H288" s="9"/>
      <c r="I288" s="10"/>
      <c r="J288" s="31"/>
      <c r="K288" s="120" t="str">
        <f t="shared" si="60"/>
        <v/>
      </c>
      <c r="L288" s="13" t="str">
        <f t="shared" si="54"/>
        <v/>
      </c>
      <c r="M288" s="117" t="str">
        <f t="shared" si="55"/>
        <v/>
      </c>
      <c r="N288" s="76"/>
      <c r="O288" s="27" t="str">
        <f t="shared" si="56"/>
        <v/>
      </c>
      <c r="P288" s="10"/>
      <c r="Q288" s="24">
        <f t="shared" si="57"/>
        <v>0</v>
      </c>
      <c r="R288" s="33" t="str">
        <f t="shared" si="58"/>
        <v>A TIEMPO</v>
      </c>
      <c r="S288" s="55" t="str">
        <f t="shared" si="59"/>
        <v>ANTES DE 10 DIAS</v>
      </c>
    </row>
    <row r="289" spans="1:19" x14ac:dyDescent="0.25">
      <c r="A289" s="12"/>
      <c r="B289" s="11"/>
      <c r="C289" s="11"/>
      <c r="D289" s="45"/>
      <c r="E289" s="19"/>
      <c r="F289" s="20"/>
      <c r="G289" s="14" t="str">
        <f t="shared" si="53"/>
        <v/>
      </c>
      <c r="H289" s="9"/>
      <c r="I289" s="10"/>
      <c r="J289" s="31"/>
      <c r="K289" s="120" t="str">
        <f t="shared" si="60"/>
        <v/>
      </c>
      <c r="L289" s="13" t="str">
        <f t="shared" si="54"/>
        <v/>
      </c>
      <c r="M289" s="117" t="str">
        <f t="shared" si="55"/>
        <v/>
      </c>
      <c r="N289" s="76"/>
      <c r="O289" s="27" t="str">
        <f t="shared" si="56"/>
        <v/>
      </c>
      <c r="P289" s="10"/>
      <c r="Q289" s="24">
        <f t="shared" si="57"/>
        <v>0</v>
      </c>
      <c r="R289" s="33" t="str">
        <f t="shared" si="58"/>
        <v>A TIEMPO</v>
      </c>
      <c r="S289" s="55" t="str">
        <f t="shared" si="59"/>
        <v>ANTES DE 10 DIAS</v>
      </c>
    </row>
    <row r="290" spans="1:19" x14ac:dyDescent="0.25">
      <c r="A290" s="12"/>
      <c r="B290" s="11"/>
      <c r="C290" s="11"/>
      <c r="D290" s="45"/>
      <c r="E290" s="19"/>
      <c r="F290" s="20"/>
      <c r="G290" s="14" t="str">
        <f t="shared" si="53"/>
        <v/>
      </c>
      <c r="H290" s="9"/>
      <c r="I290" s="10"/>
      <c r="J290" s="31"/>
      <c r="K290" s="120" t="str">
        <f t="shared" si="60"/>
        <v/>
      </c>
      <c r="L290" s="13" t="str">
        <f t="shared" si="54"/>
        <v/>
      </c>
      <c r="M290" s="117" t="str">
        <f t="shared" si="55"/>
        <v/>
      </c>
      <c r="N290" s="76"/>
      <c r="O290" s="27" t="str">
        <f t="shared" si="56"/>
        <v/>
      </c>
      <c r="P290" s="10"/>
      <c r="Q290" s="24">
        <f t="shared" si="57"/>
        <v>0</v>
      </c>
      <c r="R290" s="33" t="str">
        <f t="shared" si="58"/>
        <v>A TIEMPO</v>
      </c>
      <c r="S290" s="55" t="str">
        <f t="shared" si="59"/>
        <v>ANTES DE 10 DIAS</v>
      </c>
    </row>
    <row r="291" spans="1:19" x14ac:dyDescent="0.25">
      <c r="A291" s="12"/>
      <c r="B291" s="11"/>
      <c r="C291" s="11"/>
      <c r="D291" s="45"/>
      <c r="E291" s="19"/>
      <c r="F291" s="20"/>
      <c r="G291" s="14" t="str">
        <f t="shared" si="53"/>
        <v/>
      </c>
      <c r="H291" s="9"/>
      <c r="I291" s="10"/>
      <c r="J291" s="31"/>
      <c r="K291" s="120" t="str">
        <f t="shared" si="60"/>
        <v/>
      </c>
      <c r="L291" s="13" t="str">
        <f t="shared" si="54"/>
        <v/>
      </c>
      <c r="M291" s="117" t="str">
        <f t="shared" si="55"/>
        <v/>
      </c>
      <c r="N291" s="76"/>
      <c r="O291" s="27" t="str">
        <f t="shared" si="56"/>
        <v/>
      </c>
      <c r="P291" s="10"/>
      <c r="Q291" s="24">
        <f t="shared" si="57"/>
        <v>0</v>
      </c>
      <c r="R291" s="33" t="str">
        <f t="shared" si="58"/>
        <v>A TIEMPO</v>
      </c>
      <c r="S291" s="55" t="str">
        <f t="shared" si="59"/>
        <v>ANTES DE 10 DIAS</v>
      </c>
    </row>
    <row r="292" spans="1:19" x14ac:dyDescent="0.25">
      <c r="A292" s="12"/>
      <c r="B292" s="11"/>
      <c r="C292" s="11"/>
      <c r="D292" s="45"/>
      <c r="E292" s="19"/>
      <c r="F292" s="20"/>
      <c r="G292" s="14" t="str">
        <f t="shared" si="53"/>
        <v/>
      </c>
      <c r="H292" s="9"/>
      <c r="I292" s="10"/>
      <c r="J292" s="31"/>
      <c r="K292" s="120" t="str">
        <f t="shared" si="60"/>
        <v/>
      </c>
      <c r="L292" s="13" t="str">
        <f t="shared" si="54"/>
        <v/>
      </c>
      <c r="M292" s="117" t="str">
        <f t="shared" si="55"/>
        <v/>
      </c>
      <c r="N292" s="76"/>
      <c r="O292" s="27" t="str">
        <f t="shared" si="56"/>
        <v/>
      </c>
      <c r="P292" s="10"/>
      <c r="Q292" s="24">
        <f t="shared" si="57"/>
        <v>0</v>
      </c>
      <c r="R292" s="33" t="str">
        <f t="shared" si="58"/>
        <v>A TIEMPO</v>
      </c>
      <c r="S292" s="55" t="str">
        <f t="shared" si="59"/>
        <v>ANTES DE 10 DIAS</v>
      </c>
    </row>
    <row r="293" spans="1:19" x14ac:dyDescent="0.25">
      <c r="A293" s="12"/>
      <c r="B293" s="11"/>
      <c r="C293" s="11"/>
      <c r="D293" s="45"/>
      <c r="E293" s="19"/>
      <c r="F293" s="20"/>
      <c r="G293" s="14" t="str">
        <f t="shared" si="53"/>
        <v/>
      </c>
      <c r="H293" s="9"/>
      <c r="I293" s="10"/>
      <c r="J293" s="31"/>
      <c r="K293" s="120" t="str">
        <f t="shared" si="60"/>
        <v/>
      </c>
      <c r="L293" s="13" t="str">
        <f t="shared" si="54"/>
        <v/>
      </c>
      <c r="M293" s="117" t="str">
        <f t="shared" si="55"/>
        <v/>
      </c>
      <c r="N293" s="76"/>
      <c r="O293" s="27" t="str">
        <f t="shared" si="56"/>
        <v/>
      </c>
      <c r="P293" s="10"/>
      <c r="Q293" s="24">
        <f t="shared" si="57"/>
        <v>0</v>
      </c>
      <c r="R293" s="33" t="str">
        <f t="shared" si="58"/>
        <v>A TIEMPO</v>
      </c>
      <c r="S293" s="55" t="str">
        <f t="shared" si="59"/>
        <v>ANTES DE 10 DIAS</v>
      </c>
    </row>
    <row r="294" spans="1:19" x14ac:dyDescent="0.25">
      <c r="A294" s="12"/>
      <c r="B294" s="11"/>
      <c r="C294" s="11"/>
      <c r="D294" s="45"/>
      <c r="E294" s="19"/>
      <c r="F294" s="20"/>
      <c r="G294" s="14" t="str">
        <f t="shared" si="53"/>
        <v/>
      </c>
      <c r="H294" s="9"/>
      <c r="I294" s="10"/>
      <c r="J294" s="31"/>
      <c r="K294" s="120" t="str">
        <f t="shared" si="60"/>
        <v/>
      </c>
      <c r="L294" s="13" t="str">
        <f t="shared" si="54"/>
        <v/>
      </c>
      <c r="M294" s="117" t="str">
        <f t="shared" si="55"/>
        <v/>
      </c>
      <c r="N294" s="76"/>
      <c r="O294" s="27" t="str">
        <f t="shared" si="56"/>
        <v/>
      </c>
      <c r="P294" s="10"/>
      <c r="Q294" s="24">
        <f t="shared" si="57"/>
        <v>0</v>
      </c>
      <c r="R294" s="33" t="str">
        <f t="shared" si="58"/>
        <v>A TIEMPO</v>
      </c>
      <c r="S294" s="55" t="str">
        <f t="shared" si="59"/>
        <v>ANTES DE 10 DIAS</v>
      </c>
    </row>
    <row r="295" spans="1:19" x14ac:dyDescent="0.25">
      <c r="A295" s="12"/>
      <c r="B295" s="11"/>
      <c r="C295" s="11"/>
      <c r="D295" s="45"/>
      <c r="E295" s="19"/>
      <c r="F295" s="20"/>
      <c r="G295" s="14" t="str">
        <f t="shared" si="53"/>
        <v/>
      </c>
      <c r="H295" s="9"/>
      <c r="I295" s="10"/>
      <c r="J295" s="31"/>
      <c r="K295" s="120" t="str">
        <f t="shared" si="60"/>
        <v/>
      </c>
      <c r="L295" s="13" t="str">
        <f t="shared" si="54"/>
        <v/>
      </c>
      <c r="M295" s="117" t="str">
        <f t="shared" si="55"/>
        <v/>
      </c>
      <c r="N295" s="76"/>
      <c r="O295" s="27" t="str">
        <f t="shared" si="56"/>
        <v/>
      </c>
      <c r="P295" s="10"/>
      <c r="Q295" s="24">
        <f t="shared" si="57"/>
        <v>0</v>
      </c>
      <c r="R295" s="33" t="str">
        <f t="shared" si="58"/>
        <v>A TIEMPO</v>
      </c>
      <c r="S295" s="55" t="str">
        <f t="shared" si="59"/>
        <v>ANTES DE 10 DIAS</v>
      </c>
    </row>
    <row r="296" spans="1:19" x14ac:dyDescent="0.25">
      <c r="A296" s="12"/>
      <c r="B296" s="11"/>
      <c r="C296" s="11"/>
      <c r="D296" s="45"/>
      <c r="E296" s="19"/>
      <c r="F296" s="20"/>
      <c r="G296" s="14" t="str">
        <f t="shared" si="53"/>
        <v/>
      </c>
      <c r="H296" s="9"/>
      <c r="I296" s="10"/>
      <c r="J296" s="31"/>
      <c r="K296" s="120" t="str">
        <f t="shared" si="60"/>
        <v/>
      </c>
      <c r="L296" s="13" t="str">
        <f t="shared" si="54"/>
        <v/>
      </c>
      <c r="M296" s="117" t="str">
        <f t="shared" si="55"/>
        <v/>
      </c>
      <c r="N296" s="76"/>
      <c r="O296" s="27" t="str">
        <f t="shared" si="56"/>
        <v/>
      </c>
      <c r="P296" s="10"/>
      <c r="Q296" s="24">
        <f t="shared" si="57"/>
        <v>0</v>
      </c>
      <c r="R296" s="33" t="str">
        <f t="shared" si="58"/>
        <v>A TIEMPO</v>
      </c>
      <c r="S296" s="55" t="str">
        <f t="shared" si="59"/>
        <v>ANTES DE 10 DIAS</v>
      </c>
    </row>
    <row r="297" spans="1:19" x14ac:dyDescent="0.25">
      <c r="A297" s="12"/>
      <c r="B297" s="11"/>
      <c r="C297" s="11"/>
      <c r="D297" s="45"/>
      <c r="E297" s="19"/>
      <c r="F297" s="20"/>
      <c r="G297" s="14" t="str">
        <f t="shared" si="53"/>
        <v/>
      </c>
      <c r="H297" s="9"/>
      <c r="I297" s="10"/>
      <c r="J297" s="31"/>
      <c r="K297" s="120" t="str">
        <f t="shared" si="60"/>
        <v/>
      </c>
      <c r="L297" s="13" t="str">
        <f t="shared" si="54"/>
        <v/>
      </c>
      <c r="M297" s="117" t="str">
        <f t="shared" si="55"/>
        <v/>
      </c>
      <c r="N297" s="76"/>
      <c r="O297" s="27" t="str">
        <f t="shared" si="56"/>
        <v/>
      </c>
      <c r="P297" s="10"/>
      <c r="Q297" s="24">
        <f t="shared" si="57"/>
        <v>0</v>
      </c>
      <c r="R297" s="33" t="str">
        <f t="shared" si="58"/>
        <v>A TIEMPO</v>
      </c>
      <c r="S297" s="55" t="str">
        <f t="shared" si="59"/>
        <v>ANTES DE 10 DIAS</v>
      </c>
    </row>
    <row r="298" spans="1:19" x14ac:dyDescent="0.25">
      <c r="A298" s="12"/>
      <c r="B298" s="11"/>
      <c r="C298" s="11"/>
      <c r="D298" s="45"/>
      <c r="E298" s="19"/>
      <c r="F298" s="20"/>
      <c r="G298" s="14" t="str">
        <f t="shared" si="53"/>
        <v/>
      </c>
      <c r="H298" s="9"/>
      <c r="I298" s="10"/>
      <c r="J298" s="31"/>
      <c r="K298" s="120" t="str">
        <f t="shared" si="60"/>
        <v/>
      </c>
      <c r="L298" s="13" t="str">
        <f t="shared" si="54"/>
        <v/>
      </c>
      <c r="M298" s="117" t="str">
        <f t="shared" si="55"/>
        <v/>
      </c>
      <c r="N298" s="76"/>
      <c r="O298" s="27" t="str">
        <f t="shared" si="56"/>
        <v/>
      </c>
      <c r="P298" s="10"/>
      <c r="Q298" s="24">
        <f t="shared" si="57"/>
        <v>0</v>
      </c>
      <c r="R298" s="33" t="str">
        <f t="shared" si="58"/>
        <v>A TIEMPO</v>
      </c>
      <c r="S298" s="55" t="str">
        <f t="shared" si="59"/>
        <v>ANTES DE 10 DIAS</v>
      </c>
    </row>
    <row r="299" spans="1:19" x14ac:dyDescent="0.25">
      <c r="A299" s="12"/>
      <c r="B299" s="11"/>
      <c r="C299" s="11"/>
      <c r="D299" s="45"/>
      <c r="E299" s="19"/>
      <c r="F299" s="20"/>
      <c r="G299" s="14" t="str">
        <f t="shared" si="53"/>
        <v/>
      </c>
      <c r="H299" s="9"/>
      <c r="I299" s="10"/>
      <c r="J299" s="31"/>
      <c r="K299" s="120" t="str">
        <f t="shared" si="60"/>
        <v/>
      </c>
      <c r="L299" s="13" t="str">
        <f t="shared" si="54"/>
        <v/>
      </c>
      <c r="M299" s="117" t="str">
        <f t="shared" si="55"/>
        <v/>
      </c>
      <c r="N299" s="76"/>
      <c r="O299" s="27" t="str">
        <f t="shared" si="56"/>
        <v/>
      </c>
      <c r="P299" s="10"/>
      <c r="Q299" s="24">
        <f t="shared" si="57"/>
        <v>0</v>
      </c>
      <c r="R299" s="33" t="str">
        <f t="shared" si="58"/>
        <v>A TIEMPO</v>
      </c>
      <c r="S299" s="55" t="str">
        <f t="shared" si="59"/>
        <v>ANTES DE 10 DIAS</v>
      </c>
    </row>
    <row r="300" spans="1:19" x14ac:dyDescent="0.25">
      <c r="A300" s="12"/>
      <c r="B300" s="11"/>
      <c r="C300" s="11"/>
      <c r="D300" s="45"/>
      <c r="E300" s="19"/>
      <c r="F300" s="20"/>
      <c r="G300" s="14" t="str">
        <f t="shared" si="53"/>
        <v/>
      </c>
      <c r="H300" s="9"/>
      <c r="I300" s="10"/>
      <c r="J300" s="31"/>
      <c r="K300" s="120" t="str">
        <f t="shared" si="60"/>
        <v/>
      </c>
      <c r="L300" s="13" t="str">
        <f t="shared" si="54"/>
        <v/>
      </c>
      <c r="M300" s="117" t="str">
        <f t="shared" si="55"/>
        <v/>
      </c>
      <c r="N300" s="76"/>
      <c r="O300" s="27" t="str">
        <f t="shared" si="56"/>
        <v/>
      </c>
      <c r="P300" s="10"/>
      <c r="Q300" s="24">
        <f t="shared" si="57"/>
        <v>0</v>
      </c>
      <c r="R300" s="33" t="str">
        <f t="shared" si="58"/>
        <v>A TIEMPO</v>
      </c>
      <c r="S300" s="55" t="str">
        <f t="shared" si="59"/>
        <v>ANTES DE 10 DIAS</v>
      </c>
    </row>
    <row r="301" spans="1:19" x14ac:dyDescent="0.25">
      <c r="A301" s="12"/>
      <c r="B301" s="11"/>
      <c r="C301" s="11"/>
      <c r="D301" s="45"/>
      <c r="E301" s="19"/>
      <c r="F301" s="20"/>
      <c r="G301" s="14" t="str">
        <f t="shared" si="53"/>
        <v/>
      </c>
      <c r="H301" s="9"/>
      <c r="I301" s="10"/>
      <c r="J301" s="31"/>
      <c r="K301" s="120" t="str">
        <f t="shared" si="60"/>
        <v/>
      </c>
      <c r="L301" s="13" t="str">
        <f t="shared" si="54"/>
        <v/>
      </c>
      <c r="M301" s="117" t="str">
        <f t="shared" si="55"/>
        <v/>
      </c>
      <c r="N301" s="76"/>
      <c r="O301" s="27" t="str">
        <f t="shared" si="56"/>
        <v/>
      </c>
      <c r="P301" s="10"/>
      <c r="Q301" s="24">
        <f t="shared" si="57"/>
        <v>0</v>
      </c>
      <c r="R301" s="33" t="str">
        <f t="shared" si="58"/>
        <v>A TIEMPO</v>
      </c>
      <c r="S301" s="55" t="str">
        <f t="shared" si="59"/>
        <v>ANTES DE 10 DIAS</v>
      </c>
    </row>
    <row r="302" spans="1:19" x14ac:dyDescent="0.25">
      <c r="A302" s="12"/>
      <c r="B302" s="11"/>
      <c r="C302" s="11"/>
      <c r="D302" s="45"/>
      <c r="E302" s="19"/>
      <c r="F302" s="20"/>
      <c r="G302" s="14" t="str">
        <f t="shared" si="53"/>
        <v/>
      </c>
      <c r="H302" s="9"/>
      <c r="I302" s="10"/>
      <c r="J302" s="31"/>
      <c r="K302" s="120" t="str">
        <f t="shared" si="60"/>
        <v/>
      </c>
      <c r="L302" s="13" t="str">
        <f t="shared" si="54"/>
        <v/>
      </c>
      <c r="M302" s="117" t="str">
        <f t="shared" si="55"/>
        <v/>
      </c>
      <c r="N302" s="76"/>
      <c r="O302" s="27" t="str">
        <f t="shared" si="56"/>
        <v/>
      </c>
      <c r="P302" s="10"/>
      <c r="Q302" s="24">
        <f t="shared" si="57"/>
        <v>0</v>
      </c>
      <c r="R302" s="33" t="str">
        <f t="shared" si="58"/>
        <v>A TIEMPO</v>
      </c>
      <c r="S302" s="55" t="str">
        <f t="shared" si="59"/>
        <v>ANTES DE 10 DIAS</v>
      </c>
    </row>
    <row r="303" spans="1:19" x14ac:dyDescent="0.25">
      <c r="A303" s="12"/>
      <c r="B303" s="11"/>
      <c r="C303" s="11"/>
      <c r="D303" s="45"/>
      <c r="E303" s="19"/>
      <c r="F303" s="20"/>
      <c r="G303" s="14" t="str">
        <f t="shared" si="53"/>
        <v/>
      </c>
      <c r="H303" s="9"/>
      <c r="I303" s="10"/>
      <c r="J303" s="31"/>
      <c r="K303" s="120" t="str">
        <f t="shared" si="60"/>
        <v/>
      </c>
      <c r="L303" s="13" t="str">
        <f t="shared" si="54"/>
        <v/>
      </c>
      <c r="M303" s="117" t="str">
        <f t="shared" si="55"/>
        <v/>
      </c>
      <c r="N303" s="76"/>
      <c r="O303" s="27" t="str">
        <f t="shared" si="56"/>
        <v/>
      </c>
      <c r="P303" s="10"/>
      <c r="Q303" s="24">
        <f t="shared" si="57"/>
        <v>0</v>
      </c>
      <c r="R303" s="33" t="str">
        <f t="shared" si="58"/>
        <v>A TIEMPO</v>
      </c>
      <c r="S303" s="55" t="str">
        <f t="shared" si="59"/>
        <v>ANTES DE 10 DIAS</v>
      </c>
    </row>
    <row r="304" spans="1:19" x14ac:dyDescent="0.25">
      <c r="A304" s="12"/>
      <c r="B304" s="11"/>
      <c r="C304" s="11"/>
      <c r="D304" s="45"/>
      <c r="E304" s="19"/>
      <c r="F304" s="20"/>
      <c r="G304" s="14" t="str">
        <f t="shared" si="53"/>
        <v/>
      </c>
      <c r="H304" s="9"/>
      <c r="I304" s="10"/>
      <c r="J304" s="31"/>
      <c r="K304" s="120" t="str">
        <f t="shared" si="60"/>
        <v/>
      </c>
      <c r="L304" s="13" t="str">
        <f t="shared" si="54"/>
        <v/>
      </c>
      <c r="M304" s="117" t="str">
        <f t="shared" si="55"/>
        <v/>
      </c>
      <c r="N304" s="76"/>
      <c r="O304" s="27" t="str">
        <f t="shared" si="56"/>
        <v/>
      </c>
      <c r="P304" s="10"/>
      <c r="Q304" s="24">
        <f t="shared" si="57"/>
        <v>0</v>
      </c>
      <c r="R304" s="33" t="str">
        <f t="shared" si="58"/>
        <v>A TIEMPO</v>
      </c>
      <c r="S304" s="55" t="str">
        <f t="shared" si="59"/>
        <v>ANTES DE 10 DIAS</v>
      </c>
    </row>
    <row r="305" spans="1:19" x14ac:dyDescent="0.25">
      <c r="A305" s="12"/>
      <c r="B305" s="11"/>
      <c r="C305" s="11"/>
      <c r="D305" s="45"/>
      <c r="E305" s="19"/>
      <c r="F305" s="20"/>
      <c r="G305" s="14" t="str">
        <f t="shared" si="53"/>
        <v/>
      </c>
      <c r="H305" s="9"/>
      <c r="I305" s="10"/>
      <c r="J305" s="31"/>
      <c r="K305" s="120" t="str">
        <f t="shared" si="60"/>
        <v/>
      </c>
      <c r="L305" s="13" t="str">
        <f t="shared" si="54"/>
        <v/>
      </c>
      <c r="M305" s="117" t="str">
        <f t="shared" si="55"/>
        <v/>
      </c>
      <c r="N305" s="76"/>
      <c r="O305" s="27" t="str">
        <f t="shared" si="56"/>
        <v/>
      </c>
      <c r="P305" s="10"/>
      <c r="Q305" s="24">
        <f t="shared" si="57"/>
        <v>0</v>
      </c>
      <c r="R305" s="33" t="str">
        <f t="shared" si="58"/>
        <v>A TIEMPO</v>
      </c>
      <c r="S305" s="55" t="str">
        <f t="shared" si="59"/>
        <v>ANTES DE 10 DIAS</v>
      </c>
    </row>
    <row r="306" spans="1:19" x14ac:dyDescent="0.25">
      <c r="A306" s="12"/>
      <c r="B306" s="11"/>
      <c r="C306" s="11"/>
      <c r="D306" s="45"/>
      <c r="E306" s="19"/>
      <c r="F306" s="20"/>
      <c r="G306" s="14" t="str">
        <f t="shared" si="53"/>
        <v/>
      </c>
      <c r="H306" s="9"/>
      <c r="I306" s="10"/>
      <c r="J306" s="31"/>
      <c r="K306" s="120" t="str">
        <f t="shared" si="60"/>
        <v/>
      </c>
      <c r="L306" s="13" t="str">
        <f t="shared" si="54"/>
        <v/>
      </c>
      <c r="M306" s="117" t="str">
        <f t="shared" si="55"/>
        <v/>
      </c>
      <c r="N306" s="76"/>
      <c r="O306" s="27" t="str">
        <f t="shared" si="56"/>
        <v/>
      </c>
      <c r="P306" s="10"/>
      <c r="Q306" s="24">
        <f t="shared" si="57"/>
        <v>0</v>
      </c>
      <c r="R306" s="33" t="str">
        <f t="shared" si="58"/>
        <v>A TIEMPO</v>
      </c>
      <c r="S306" s="55" t="str">
        <f t="shared" si="59"/>
        <v>ANTES DE 10 DIAS</v>
      </c>
    </row>
    <row r="307" spans="1:19" x14ac:dyDescent="0.25">
      <c r="A307" s="12"/>
      <c r="B307" s="11"/>
      <c r="C307" s="11"/>
      <c r="D307" s="45"/>
      <c r="E307" s="19"/>
      <c r="F307" s="20"/>
      <c r="G307" s="14" t="str">
        <f t="shared" si="53"/>
        <v/>
      </c>
      <c r="H307" s="9"/>
      <c r="I307" s="10"/>
      <c r="J307" s="31"/>
      <c r="K307" s="120" t="str">
        <f t="shared" si="60"/>
        <v/>
      </c>
      <c r="L307" s="13" t="str">
        <f t="shared" si="54"/>
        <v/>
      </c>
      <c r="M307" s="117" t="str">
        <f t="shared" si="55"/>
        <v/>
      </c>
      <c r="N307" s="76"/>
      <c r="O307" s="27" t="str">
        <f t="shared" si="56"/>
        <v/>
      </c>
      <c r="P307" s="10"/>
      <c r="Q307" s="24">
        <f t="shared" si="57"/>
        <v>0</v>
      </c>
      <c r="R307" s="33" t="str">
        <f t="shared" si="58"/>
        <v>A TIEMPO</v>
      </c>
      <c r="S307" s="55" t="str">
        <f t="shared" si="59"/>
        <v>ANTES DE 10 DIAS</v>
      </c>
    </row>
    <row r="308" spans="1:19" x14ac:dyDescent="0.25">
      <c r="A308" s="12"/>
      <c r="B308" s="11"/>
      <c r="C308" s="11"/>
      <c r="D308" s="45"/>
      <c r="E308" s="19"/>
      <c r="F308" s="20"/>
      <c r="G308" s="14" t="str">
        <f t="shared" si="53"/>
        <v/>
      </c>
      <c r="H308" s="9"/>
      <c r="I308" s="10"/>
      <c r="J308" s="31"/>
      <c r="K308" s="120" t="str">
        <f t="shared" si="60"/>
        <v/>
      </c>
      <c r="L308" s="13" t="str">
        <f t="shared" si="54"/>
        <v/>
      </c>
      <c r="M308" s="117" t="str">
        <f t="shared" si="55"/>
        <v/>
      </c>
      <c r="N308" s="76"/>
      <c r="O308" s="27" t="str">
        <f t="shared" si="56"/>
        <v/>
      </c>
      <c r="P308" s="10"/>
      <c r="Q308" s="24">
        <f t="shared" si="57"/>
        <v>0</v>
      </c>
      <c r="R308" s="33" t="str">
        <f t="shared" si="58"/>
        <v>A TIEMPO</v>
      </c>
      <c r="S308" s="55" t="str">
        <f t="shared" si="59"/>
        <v>ANTES DE 10 DIAS</v>
      </c>
    </row>
    <row r="309" spans="1:19" x14ac:dyDescent="0.25">
      <c r="A309" s="12"/>
      <c r="B309" s="11"/>
      <c r="C309" s="11"/>
      <c r="D309" s="45"/>
      <c r="E309" s="19"/>
      <c r="F309" s="20"/>
      <c r="G309" s="14" t="str">
        <f t="shared" si="53"/>
        <v/>
      </c>
      <c r="H309" s="9"/>
      <c r="I309" s="10"/>
      <c r="J309" s="31"/>
      <c r="K309" s="120" t="str">
        <f t="shared" si="60"/>
        <v/>
      </c>
      <c r="L309" s="13" t="str">
        <f t="shared" si="54"/>
        <v/>
      </c>
      <c r="M309" s="117" t="str">
        <f t="shared" si="55"/>
        <v/>
      </c>
      <c r="N309" s="76"/>
      <c r="O309" s="27" t="str">
        <f t="shared" si="56"/>
        <v/>
      </c>
      <c r="P309" s="10"/>
      <c r="Q309" s="24">
        <f t="shared" si="57"/>
        <v>0</v>
      </c>
      <c r="R309" s="33" t="str">
        <f t="shared" si="58"/>
        <v>A TIEMPO</v>
      </c>
      <c r="S309" s="55" t="str">
        <f t="shared" si="59"/>
        <v>ANTES DE 10 DIAS</v>
      </c>
    </row>
    <row r="310" spans="1:19" x14ac:dyDescent="0.25">
      <c r="A310" s="12"/>
      <c r="B310" s="11"/>
      <c r="C310" s="11"/>
      <c r="D310" s="45"/>
      <c r="E310" s="19"/>
      <c r="F310" s="20"/>
      <c r="G310" s="14" t="str">
        <f t="shared" si="53"/>
        <v/>
      </c>
      <c r="H310" s="9"/>
      <c r="I310" s="10"/>
      <c r="J310" s="31"/>
      <c r="K310" s="120" t="str">
        <f t="shared" si="60"/>
        <v/>
      </c>
      <c r="L310" s="13" t="str">
        <f t="shared" si="54"/>
        <v/>
      </c>
      <c r="M310" s="117" t="str">
        <f t="shared" si="55"/>
        <v/>
      </c>
      <c r="N310" s="76"/>
      <c r="O310" s="27" t="str">
        <f t="shared" si="56"/>
        <v/>
      </c>
      <c r="P310" s="10"/>
      <c r="Q310" s="24">
        <f t="shared" si="57"/>
        <v>0</v>
      </c>
      <c r="R310" s="33" t="str">
        <f t="shared" si="58"/>
        <v>A TIEMPO</v>
      </c>
      <c r="S310" s="55" t="str">
        <f t="shared" si="59"/>
        <v>ANTES DE 10 DIAS</v>
      </c>
    </row>
    <row r="311" spans="1:19" x14ac:dyDescent="0.25">
      <c r="A311" s="12"/>
      <c r="B311" s="11"/>
      <c r="C311" s="11"/>
      <c r="D311" s="45"/>
      <c r="E311" s="19"/>
      <c r="F311" s="20"/>
      <c r="G311" s="14" t="str">
        <f t="shared" si="53"/>
        <v/>
      </c>
      <c r="H311" s="9"/>
      <c r="I311" s="10"/>
      <c r="J311" s="31"/>
      <c r="K311" s="120" t="str">
        <f t="shared" si="60"/>
        <v/>
      </c>
      <c r="L311" s="13" t="str">
        <f t="shared" si="54"/>
        <v/>
      </c>
      <c r="M311" s="117" t="str">
        <f t="shared" si="55"/>
        <v/>
      </c>
      <c r="N311" s="76"/>
      <c r="O311" s="27" t="str">
        <f t="shared" si="56"/>
        <v/>
      </c>
      <c r="P311" s="10"/>
      <c r="Q311" s="24">
        <f t="shared" si="57"/>
        <v>0</v>
      </c>
      <c r="R311" s="33" t="str">
        <f t="shared" si="58"/>
        <v>A TIEMPO</v>
      </c>
      <c r="S311" s="55" t="str">
        <f t="shared" si="59"/>
        <v>ANTES DE 10 DIAS</v>
      </c>
    </row>
    <row r="312" spans="1:19" x14ac:dyDescent="0.25">
      <c r="A312" s="12"/>
      <c r="B312" s="11"/>
      <c r="C312" s="11"/>
      <c r="D312" s="45"/>
      <c r="E312" s="19"/>
      <c r="F312" s="20"/>
      <c r="G312" s="14" t="str">
        <f t="shared" si="53"/>
        <v/>
      </c>
      <c r="H312" s="9"/>
      <c r="I312" s="10"/>
      <c r="J312" s="31"/>
      <c r="K312" s="120" t="str">
        <f t="shared" si="60"/>
        <v/>
      </c>
      <c r="L312" s="13" t="str">
        <f t="shared" si="54"/>
        <v/>
      </c>
      <c r="M312" s="117" t="str">
        <f t="shared" si="55"/>
        <v/>
      </c>
      <c r="N312" s="76"/>
      <c r="O312" s="27" t="str">
        <f t="shared" si="56"/>
        <v/>
      </c>
      <c r="P312" s="10"/>
      <c r="Q312" s="24">
        <f t="shared" si="57"/>
        <v>0</v>
      </c>
      <c r="R312" s="33" t="str">
        <f t="shared" si="58"/>
        <v>A TIEMPO</v>
      </c>
      <c r="S312" s="55" t="str">
        <f t="shared" si="59"/>
        <v>ANTES DE 10 DIAS</v>
      </c>
    </row>
    <row r="313" spans="1:19" x14ac:dyDescent="0.25">
      <c r="A313" s="12"/>
      <c r="B313" s="11"/>
      <c r="C313" s="11"/>
      <c r="D313" s="45"/>
      <c r="E313" s="19"/>
      <c r="F313" s="20"/>
      <c r="G313" s="14" t="str">
        <f t="shared" si="53"/>
        <v/>
      </c>
      <c r="H313" s="9"/>
      <c r="I313" s="10"/>
      <c r="J313" s="31"/>
      <c r="K313" s="120" t="str">
        <f t="shared" si="60"/>
        <v/>
      </c>
      <c r="L313" s="13" t="str">
        <f t="shared" si="54"/>
        <v/>
      </c>
      <c r="M313" s="117" t="str">
        <f t="shared" si="55"/>
        <v/>
      </c>
      <c r="N313" s="76"/>
      <c r="O313" s="27" t="str">
        <f t="shared" si="56"/>
        <v/>
      </c>
      <c r="P313" s="10"/>
      <c r="Q313" s="24">
        <f t="shared" si="57"/>
        <v>0</v>
      </c>
      <c r="R313" s="33" t="str">
        <f t="shared" si="58"/>
        <v>A TIEMPO</v>
      </c>
      <c r="S313" s="55" t="str">
        <f t="shared" si="59"/>
        <v>ANTES DE 10 DIAS</v>
      </c>
    </row>
    <row r="314" spans="1:19" x14ac:dyDescent="0.25">
      <c r="A314" s="12"/>
      <c r="B314" s="11"/>
      <c r="C314" s="11"/>
      <c r="D314" s="45"/>
      <c r="E314" s="19"/>
      <c r="F314" s="20"/>
      <c r="G314" s="14" t="str">
        <f t="shared" si="53"/>
        <v/>
      </c>
      <c r="H314" s="9"/>
      <c r="I314" s="10"/>
      <c r="J314" s="31"/>
      <c r="K314" s="120" t="str">
        <f t="shared" si="60"/>
        <v/>
      </c>
      <c r="L314" s="13" t="str">
        <f t="shared" si="54"/>
        <v/>
      </c>
      <c r="M314" s="117" t="str">
        <f t="shared" si="55"/>
        <v/>
      </c>
      <c r="N314" s="76"/>
      <c r="O314" s="27" t="str">
        <f t="shared" si="56"/>
        <v/>
      </c>
      <c r="P314" s="10"/>
      <c r="Q314" s="24">
        <f t="shared" si="57"/>
        <v>0</v>
      </c>
      <c r="R314" s="33" t="str">
        <f t="shared" si="58"/>
        <v>A TIEMPO</v>
      </c>
      <c r="S314" s="55" t="str">
        <f t="shared" si="59"/>
        <v>ANTES DE 10 DIAS</v>
      </c>
    </row>
    <row r="315" spans="1:19" x14ac:dyDescent="0.25">
      <c r="A315" s="12"/>
      <c r="B315" s="11"/>
      <c r="C315" s="11"/>
      <c r="D315" s="45"/>
      <c r="E315" s="19"/>
      <c r="F315" s="20"/>
      <c r="G315" s="14" t="str">
        <f t="shared" si="53"/>
        <v/>
      </c>
      <c r="H315" s="9"/>
      <c r="I315" s="10"/>
      <c r="J315" s="31"/>
      <c r="K315" s="120" t="str">
        <f t="shared" si="60"/>
        <v/>
      </c>
      <c r="L315" s="13" t="str">
        <f t="shared" si="54"/>
        <v/>
      </c>
      <c r="M315" s="117" t="str">
        <f t="shared" si="55"/>
        <v/>
      </c>
      <c r="N315" s="76"/>
      <c r="O315" s="27" t="str">
        <f t="shared" si="56"/>
        <v/>
      </c>
      <c r="P315" s="10"/>
      <c r="Q315" s="24">
        <f t="shared" si="57"/>
        <v>0</v>
      </c>
      <c r="R315" s="33" t="str">
        <f t="shared" si="58"/>
        <v>A TIEMPO</v>
      </c>
      <c r="S315" s="55" t="str">
        <f t="shared" si="59"/>
        <v>ANTES DE 10 DIAS</v>
      </c>
    </row>
    <row r="316" spans="1:19" x14ac:dyDescent="0.25">
      <c r="A316" s="12"/>
      <c r="B316" s="11"/>
      <c r="C316" s="11"/>
      <c r="D316" s="45"/>
      <c r="E316" s="19"/>
      <c r="F316" s="20"/>
      <c r="G316" s="14" t="str">
        <f t="shared" si="53"/>
        <v/>
      </c>
      <c r="H316" s="9"/>
      <c r="I316" s="10"/>
      <c r="J316" s="31"/>
      <c r="K316" s="120" t="str">
        <f t="shared" si="60"/>
        <v/>
      </c>
      <c r="L316" s="13" t="str">
        <f t="shared" si="54"/>
        <v/>
      </c>
      <c r="M316" s="117" t="str">
        <f t="shared" si="55"/>
        <v/>
      </c>
      <c r="N316" s="76"/>
      <c r="O316" s="27" t="str">
        <f t="shared" si="56"/>
        <v/>
      </c>
      <c r="P316" s="10"/>
      <c r="Q316" s="24">
        <f t="shared" si="57"/>
        <v>0</v>
      </c>
      <c r="R316" s="33" t="str">
        <f t="shared" si="58"/>
        <v>A TIEMPO</v>
      </c>
      <c r="S316" s="55" t="str">
        <f t="shared" si="59"/>
        <v>ANTES DE 10 DIAS</v>
      </c>
    </row>
    <row r="317" spans="1:19" x14ac:dyDescent="0.25">
      <c r="A317" s="12"/>
      <c r="B317" s="11"/>
      <c r="C317" s="11"/>
      <c r="D317" s="45"/>
      <c r="E317" s="19"/>
      <c r="F317" s="20"/>
      <c r="G317" s="14" t="str">
        <f t="shared" si="53"/>
        <v/>
      </c>
      <c r="H317" s="9"/>
      <c r="I317" s="10"/>
      <c r="J317" s="31"/>
      <c r="K317" s="120" t="str">
        <f t="shared" si="60"/>
        <v/>
      </c>
      <c r="L317" s="13" t="str">
        <f t="shared" si="54"/>
        <v/>
      </c>
      <c r="M317" s="117" t="str">
        <f t="shared" si="55"/>
        <v/>
      </c>
      <c r="N317" s="76"/>
      <c r="O317" s="27" t="str">
        <f t="shared" si="56"/>
        <v/>
      </c>
      <c r="P317" s="10"/>
      <c r="Q317" s="24">
        <f t="shared" si="57"/>
        <v>0</v>
      </c>
      <c r="R317" s="33" t="str">
        <f t="shared" si="58"/>
        <v>A TIEMPO</v>
      </c>
      <c r="S317" s="55" t="str">
        <f t="shared" si="59"/>
        <v>ANTES DE 10 DIAS</v>
      </c>
    </row>
    <row r="318" spans="1:19" x14ac:dyDescent="0.25">
      <c r="A318" s="12"/>
      <c r="B318" s="11"/>
      <c r="C318" s="11"/>
      <c r="D318" s="45"/>
      <c r="E318" s="19"/>
      <c r="F318" s="20"/>
      <c r="G318" s="14" t="str">
        <f t="shared" si="53"/>
        <v/>
      </c>
      <c r="H318" s="9"/>
      <c r="I318" s="10"/>
      <c r="J318" s="31"/>
      <c r="K318" s="120" t="str">
        <f t="shared" si="60"/>
        <v/>
      </c>
      <c r="L318" s="13" t="str">
        <f t="shared" si="54"/>
        <v/>
      </c>
      <c r="M318" s="117" t="str">
        <f t="shared" si="55"/>
        <v/>
      </c>
      <c r="N318" s="76"/>
      <c r="O318" s="27" t="str">
        <f t="shared" si="56"/>
        <v/>
      </c>
      <c r="P318" s="10"/>
      <c r="Q318" s="24">
        <f t="shared" si="57"/>
        <v>0</v>
      </c>
      <c r="R318" s="33" t="str">
        <f t="shared" si="58"/>
        <v>A TIEMPO</v>
      </c>
      <c r="S318" s="55" t="str">
        <f t="shared" si="59"/>
        <v>ANTES DE 10 DIAS</v>
      </c>
    </row>
    <row r="319" spans="1:19" x14ac:dyDescent="0.25">
      <c r="A319" s="12"/>
      <c r="B319" s="11"/>
      <c r="C319" s="11"/>
      <c r="D319" s="45"/>
      <c r="E319" s="19"/>
      <c r="F319" s="20"/>
      <c r="G319" s="14" t="str">
        <f t="shared" si="53"/>
        <v/>
      </c>
      <c r="H319" s="9"/>
      <c r="I319" s="10"/>
      <c r="J319" s="31"/>
      <c r="K319" s="120" t="str">
        <f t="shared" si="60"/>
        <v/>
      </c>
      <c r="L319" s="13" t="str">
        <f t="shared" si="54"/>
        <v/>
      </c>
      <c r="M319" s="117" t="str">
        <f t="shared" si="55"/>
        <v/>
      </c>
      <c r="N319" s="76"/>
      <c r="O319" s="27" t="str">
        <f t="shared" si="56"/>
        <v/>
      </c>
      <c r="P319" s="10"/>
      <c r="Q319" s="24">
        <f t="shared" si="57"/>
        <v>0</v>
      </c>
      <c r="R319" s="33" t="str">
        <f t="shared" si="58"/>
        <v>A TIEMPO</v>
      </c>
      <c r="S319" s="55" t="str">
        <f t="shared" si="59"/>
        <v>ANTES DE 10 DIAS</v>
      </c>
    </row>
    <row r="320" spans="1:19" x14ac:dyDescent="0.25">
      <c r="A320" s="12"/>
      <c r="B320" s="11"/>
      <c r="C320" s="11"/>
      <c r="D320" s="45"/>
      <c r="E320" s="19"/>
      <c r="F320" s="20"/>
      <c r="G320" s="14" t="str">
        <f t="shared" si="53"/>
        <v/>
      </c>
      <c r="H320" s="9"/>
      <c r="I320" s="10"/>
      <c r="J320" s="31"/>
      <c r="K320" s="120" t="str">
        <f t="shared" si="60"/>
        <v/>
      </c>
      <c r="L320" s="13" t="str">
        <f t="shared" si="54"/>
        <v/>
      </c>
      <c r="M320" s="117" t="str">
        <f t="shared" si="55"/>
        <v/>
      </c>
      <c r="N320" s="76"/>
      <c r="O320" s="27" t="str">
        <f t="shared" si="56"/>
        <v/>
      </c>
      <c r="P320" s="10"/>
      <c r="Q320" s="24">
        <f t="shared" si="57"/>
        <v>0</v>
      </c>
      <c r="R320" s="33" t="str">
        <f t="shared" si="58"/>
        <v>A TIEMPO</v>
      </c>
      <c r="S320" s="55" t="str">
        <f t="shared" si="59"/>
        <v>ANTES DE 10 DIAS</v>
      </c>
    </row>
    <row r="321" spans="1:19" x14ac:dyDescent="0.25">
      <c r="A321" s="12"/>
      <c r="B321" s="11"/>
      <c r="C321" s="11"/>
      <c r="D321" s="45"/>
      <c r="E321" s="19"/>
      <c r="F321" s="20"/>
      <c r="G321" s="14" t="str">
        <f t="shared" si="53"/>
        <v/>
      </c>
      <c r="H321" s="9"/>
      <c r="I321" s="10"/>
      <c r="J321" s="31"/>
      <c r="K321" s="120" t="str">
        <f t="shared" si="60"/>
        <v/>
      </c>
      <c r="L321" s="13" t="str">
        <f t="shared" si="54"/>
        <v/>
      </c>
      <c r="M321" s="117" t="str">
        <f t="shared" si="55"/>
        <v/>
      </c>
      <c r="N321" s="76"/>
      <c r="O321" s="27" t="str">
        <f t="shared" si="56"/>
        <v/>
      </c>
      <c r="P321" s="10"/>
      <c r="Q321" s="24">
        <f t="shared" si="57"/>
        <v>0</v>
      </c>
      <c r="R321" s="33" t="str">
        <f t="shared" si="58"/>
        <v>A TIEMPO</v>
      </c>
      <c r="S321" s="55" t="str">
        <f t="shared" si="59"/>
        <v>ANTES DE 10 DIAS</v>
      </c>
    </row>
    <row r="322" spans="1:19" x14ac:dyDescent="0.25">
      <c r="A322" s="12"/>
      <c r="B322" s="11"/>
      <c r="C322" s="11"/>
      <c r="D322" s="45"/>
      <c r="E322" s="19"/>
      <c r="F322" s="20"/>
      <c r="G322" s="14" t="str">
        <f t="shared" si="53"/>
        <v/>
      </c>
      <c r="H322" s="9"/>
      <c r="I322" s="10"/>
      <c r="J322" s="31"/>
      <c r="K322" s="120" t="str">
        <f t="shared" si="60"/>
        <v/>
      </c>
      <c r="L322" s="13" t="str">
        <f t="shared" si="54"/>
        <v/>
      </c>
      <c r="M322" s="117" t="str">
        <f t="shared" si="55"/>
        <v/>
      </c>
      <c r="N322" s="76"/>
      <c r="O322" s="27" t="str">
        <f t="shared" si="56"/>
        <v/>
      </c>
      <c r="P322" s="10"/>
      <c r="Q322" s="24">
        <f t="shared" si="57"/>
        <v>0</v>
      </c>
      <c r="R322" s="33" t="str">
        <f t="shared" si="58"/>
        <v>A TIEMPO</v>
      </c>
      <c r="S322" s="55" t="str">
        <f t="shared" si="59"/>
        <v>ANTES DE 10 DIAS</v>
      </c>
    </row>
    <row r="323" spans="1:19" x14ac:dyDescent="0.25">
      <c r="A323" s="12"/>
      <c r="B323" s="11"/>
      <c r="C323" s="11"/>
      <c r="D323" s="45"/>
      <c r="E323" s="19"/>
      <c r="F323" s="20"/>
      <c r="G323" s="14" t="str">
        <f t="shared" si="53"/>
        <v/>
      </c>
      <c r="H323" s="9"/>
      <c r="I323" s="10"/>
      <c r="J323" s="31"/>
      <c r="K323" s="120" t="str">
        <f t="shared" si="60"/>
        <v/>
      </c>
      <c r="L323" s="13" t="str">
        <f t="shared" si="54"/>
        <v/>
      </c>
      <c r="M323" s="117" t="str">
        <f t="shared" si="55"/>
        <v/>
      </c>
      <c r="N323" s="76"/>
      <c r="O323" s="27" t="str">
        <f t="shared" si="56"/>
        <v/>
      </c>
      <c r="P323" s="10"/>
      <c r="Q323" s="24">
        <f t="shared" si="57"/>
        <v>0</v>
      </c>
      <c r="R323" s="33" t="str">
        <f t="shared" si="58"/>
        <v>A TIEMPO</v>
      </c>
      <c r="S323" s="55" t="str">
        <f t="shared" si="59"/>
        <v>ANTES DE 10 DIAS</v>
      </c>
    </row>
    <row r="324" spans="1:19" x14ac:dyDescent="0.25">
      <c r="A324" s="12"/>
      <c r="B324" s="11"/>
      <c r="C324" s="11"/>
      <c r="D324" s="45"/>
      <c r="E324" s="19"/>
      <c r="F324" s="20"/>
      <c r="G324" s="14" t="str">
        <f t="shared" si="53"/>
        <v/>
      </c>
      <c r="H324" s="9"/>
      <c r="I324" s="10"/>
      <c r="J324" s="31"/>
      <c r="K324" s="120" t="str">
        <f t="shared" si="60"/>
        <v/>
      </c>
      <c r="L324" s="13" t="str">
        <f t="shared" si="54"/>
        <v/>
      </c>
      <c r="M324" s="117" t="str">
        <f t="shared" si="55"/>
        <v/>
      </c>
      <c r="N324" s="76"/>
      <c r="O324" s="27" t="str">
        <f t="shared" si="56"/>
        <v/>
      </c>
      <c r="P324" s="10"/>
      <c r="Q324" s="24">
        <f t="shared" si="57"/>
        <v>0</v>
      </c>
      <c r="R324" s="33" t="str">
        <f t="shared" si="58"/>
        <v>A TIEMPO</v>
      </c>
      <c r="S324" s="55" t="str">
        <f t="shared" si="59"/>
        <v>ANTES DE 10 DIAS</v>
      </c>
    </row>
    <row r="325" spans="1:19" x14ac:dyDescent="0.25">
      <c r="A325" s="12"/>
      <c r="B325" s="11"/>
      <c r="C325" s="11"/>
      <c r="D325" s="45"/>
      <c r="E325" s="19"/>
      <c r="F325" s="20"/>
      <c r="G325" s="14" t="str">
        <f t="shared" si="53"/>
        <v/>
      </c>
      <c r="H325" s="9"/>
      <c r="I325" s="10"/>
      <c r="J325" s="31"/>
      <c r="K325" s="120" t="str">
        <f t="shared" si="60"/>
        <v/>
      </c>
      <c r="L325" s="13" t="str">
        <f t="shared" si="54"/>
        <v/>
      </c>
      <c r="M325" s="117" t="str">
        <f t="shared" si="55"/>
        <v/>
      </c>
      <c r="N325" s="76"/>
      <c r="O325" s="27" t="str">
        <f t="shared" si="56"/>
        <v/>
      </c>
      <c r="P325" s="10"/>
      <c r="Q325" s="24">
        <f t="shared" si="57"/>
        <v>0</v>
      </c>
      <c r="R325" s="33" t="str">
        <f t="shared" si="58"/>
        <v>A TIEMPO</v>
      </c>
      <c r="S325" s="55" t="str">
        <f t="shared" si="59"/>
        <v>ANTES DE 10 DIAS</v>
      </c>
    </row>
    <row r="326" spans="1:19" x14ac:dyDescent="0.25">
      <c r="A326" s="12"/>
      <c r="B326" s="11"/>
      <c r="C326" s="11"/>
      <c r="D326" s="45"/>
      <c r="E326" s="19"/>
      <c r="F326" s="20"/>
      <c r="G326" s="14" t="str">
        <f t="shared" si="53"/>
        <v/>
      </c>
      <c r="H326" s="9"/>
      <c r="I326" s="10"/>
      <c r="J326" s="31"/>
      <c r="K326" s="120" t="str">
        <f t="shared" si="60"/>
        <v/>
      </c>
      <c r="L326" s="13" t="str">
        <f t="shared" si="54"/>
        <v/>
      </c>
      <c r="M326" s="117" t="str">
        <f t="shared" si="55"/>
        <v/>
      </c>
      <c r="N326" s="76"/>
      <c r="O326" s="27" t="str">
        <f t="shared" si="56"/>
        <v/>
      </c>
      <c r="P326" s="10"/>
      <c r="Q326" s="24">
        <f t="shared" si="57"/>
        <v>0</v>
      </c>
      <c r="R326" s="33" t="str">
        <f t="shared" si="58"/>
        <v>A TIEMPO</v>
      </c>
      <c r="S326" s="55" t="str">
        <f t="shared" si="59"/>
        <v>ANTES DE 10 DIAS</v>
      </c>
    </row>
    <row r="327" spans="1:19" x14ac:dyDescent="0.25">
      <c r="A327" s="12"/>
      <c r="B327" s="11"/>
      <c r="C327" s="11"/>
      <c r="D327" s="45"/>
      <c r="E327" s="19"/>
      <c r="F327" s="20"/>
      <c r="G327" s="14" t="str">
        <f t="shared" si="53"/>
        <v/>
      </c>
      <c r="H327" s="9"/>
      <c r="I327" s="10"/>
      <c r="J327" s="31"/>
      <c r="K327" s="120" t="str">
        <f t="shared" si="60"/>
        <v/>
      </c>
      <c r="L327" s="13" t="str">
        <f t="shared" si="54"/>
        <v/>
      </c>
      <c r="M327" s="117" t="str">
        <f t="shared" si="55"/>
        <v/>
      </c>
      <c r="N327" s="76"/>
      <c r="O327" s="27" t="str">
        <f t="shared" si="56"/>
        <v/>
      </c>
      <c r="P327" s="10"/>
      <c r="Q327" s="24">
        <f t="shared" si="57"/>
        <v>0</v>
      </c>
      <c r="R327" s="33" t="str">
        <f t="shared" si="58"/>
        <v>A TIEMPO</v>
      </c>
      <c r="S327" s="55" t="str">
        <f t="shared" si="59"/>
        <v>ANTES DE 10 DIAS</v>
      </c>
    </row>
    <row r="328" spans="1:19" x14ac:dyDescent="0.25">
      <c r="A328" s="12"/>
      <c r="B328" s="11"/>
      <c r="C328" s="11"/>
      <c r="D328" s="45"/>
      <c r="E328" s="19"/>
      <c r="F328" s="20"/>
      <c r="G328" s="14" t="str">
        <f t="shared" si="53"/>
        <v/>
      </c>
      <c r="H328" s="9"/>
      <c r="I328" s="10"/>
      <c r="J328" s="31"/>
      <c r="K328" s="120" t="str">
        <f t="shared" si="60"/>
        <v/>
      </c>
      <c r="L328" s="13" t="str">
        <f t="shared" si="54"/>
        <v/>
      </c>
      <c r="M328" s="117" t="str">
        <f t="shared" si="55"/>
        <v/>
      </c>
      <c r="N328" s="76"/>
      <c r="O328" s="27" t="str">
        <f t="shared" si="56"/>
        <v/>
      </c>
      <c r="P328" s="10"/>
      <c r="Q328" s="24">
        <f t="shared" si="57"/>
        <v>0</v>
      </c>
      <c r="R328" s="33" t="str">
        <f t="shared" si="58"/>
        <v>A TIEMPO</v>
      </c>
      <c r="S328" s="55" t="str">
        <f t="shared" si="59"/>
        <v>ANTES DE 10 DIAS</v>
      </c>
    </row>
    <row r="329" spans="1:19" x14ac:dyDescent="0.25">
      <c r="A329" s="12"/>
      <c r="B329" s="11"/>
      <c r="C329" s="11"/>
      <c r="D329" s="45"/>
      <c r="E329" s="19"/>
      <c r="F329" s="20"/>
      <c r="G329" s="14" t="str">
        <f t="shared" si="53"/>
        <v/>
      </c>
      <c r="H329" s="9"/>
      <c r="I329" s="10"/>
      <c r="J329" s="31"/>
      <c r="K329" s="120" t="str">
        <f t="shared" si="60"/>
        <v/>
      </c>
      <c r="L329" s="13" t="str">
        <f t="shared" si="54"/>
        <v/>
      </c>
      <c r="M329" s="117" t="str">
        <f t="shared" si="55"/>
        <v/>
      </c>
      <c r="N329" s="76"/>
      <c r="O329" s="27" t="str">
        <f t="shared" si="56"/>
        <v/>
      </c>
      <c r="P329" s="10"/>
      <c r="Q329" s="24">
        <f t="shared" si="57"/>
        <v>0</v>
      </c>
      <c r="R329" s="33" t="str">
        <f t="shared" si="58"/>
        <v>A TIEMPO</v>
      </c>
      <c r="S329" s="55" t="str">
        <f t="shared" si="59"/>
        <v>ANTES DE 10 DIAS</v>
      </c>
    </row>
    <row r="330" spans="1:19" x14ac:dyDescent="0.25">
      <c r="A330" s="12"/>
      <c r="B330" s="11"/>
      <c r="C330" s="11"/>
      <c r="D330" s="45"/>
      <c r="E330" s="19"/>
      <c r="F330" s="20"/>
      <c r="G330" s="14" t="str">
        <f t="shared" si="53"/>
        <v/>
      </c>
      <c r="H330" s="9"/>
      <c r="I330" s="10"/>
      <c r="J330" s="31"/>
      <c r="K330" s="120" t="str">
        <f t="shared" si="60"/>
        <v/>
      </c>
      <c r="L330" s="13" t="str">
        <f t="shared" si="54"/>
        <v/>
      </c>
      <c r="M330" s="117" t="str">
        <f t="shared" si="55"/>
        <v/>
      </c>
      <c r="N330" s="76"/>
      <c r="O330" s="27" t="str">
        <f t="shared" si="56"/>
        <v/>
      </c>
      <c r="P330" s="10"/>
      <c r="Q330" s="24">
        <f t="shared" si="57"/>
        <v>0</v>
      </c>
      <c r="R330" s="33" t="str">
        <f t="shared" si="58"/>
        <v>A TIEMPO</v>
      </c>
      <c r="S330" s="55" t="str">
        <f t="shared" si="59"/>
        <v>ANTES DE 10 DIAS</v>
      </c>
    </row>
    <row r="331" spans="1:19" x14ac:dyDescent="0.25">
      <c r="A331" s="12"/>
      <c r="B331" s="11"/>
      <c r="C331" s="11"/>
      <c r="D331" s="45"/>
      <c r="E331" s="19"/>
      <c r="F331" s="20"/>
      <c r="G331" s="14" t="str">
        <f t="shared" si="53"/>
        <v/>
      </c>
      <c r="H331" s="9"/>
      <c r="I331" s="10"/>
      <c r="J331" s="31"/>
      <c r="K331" s="120" t="str">
        <f t="shared" si="60"/>
        <v/>
      </c>
      <c r="L331" s="13" t="str">
        <f t="shared" si="54"/>
        <v/>
      </c>
      <c r="M331" s="117" t="str">
        <f t="shared" si="55"/>
        <v/>
      </c>
      <c r="N331" s="76"/>
      <c r="O331" s="27" t="str">
        <f t="shared" si="56"/>
        <v/>
      </c>
      <c r="P331" s="10"/>
      <c r="Q331" s="24">
        <f t="shared" si="57"/>
        <v>0</v>
      </c>
      <c r="R331" s="33" t="str">
        <f t="shared" si="58"/>
        <v>A TIEMPO</v>
      </c>
      <c r="S331" s="55" t="str">
        <f t="shared" si="59"/>
        <v>ANTES DE 10 DIAS</v>
      </c>
    </row>
    <row r="332" spans="1:19" x14ac:dyDescent="0.25">
      <c r="A332" s="12"/>
      <c r="B332" s="11"/>
      <c r="C332" s="11"/>
      <c r="D332" s="45"/>
      <c r="E332" s="19"/>
      <c r="F332" s="20"/>
      <c r="G332" s="14" t="str">
        <f t="shared" si="53"/>
        <v/>
      </c>
      <c r="H332" s="9"/>
      <c r="I332" s="10"/>
      <c r="J332" s="31"/>
      <c r="K332" s="120" t="str">
        <f t="shared" si="60"/>
        <v/>
      </c>
      <c r="L332" s="13" t="str">
        <f t="shared" si="54"/>
        <v/>
      </c>
      <c r="M332" s="117" t="str">
        <f t="shared" si="55"/>
        <v/>
      </c>
      <c r="N332" s="76"/>
      <c r="O332" s="27" t="str">
        <f t="shared" si="56"/>
        <v/>
      </c>
      <c r="P332" s="10"/>
      <c r="Q332" s="24">
        <f t="shared" si="57"/>
        <v>0</v>
      </c>
      <c r="R332" s="33" t="str">
        <f t="shared" si="58"/>
        <v>A TIEMPO</v>
      </c>
      <c r="S332" s="55" t="str">
        <f t="shared" si="59"/>
        <v>ANTES DE 10 DIAS</v>
      </c>
    </row>
    <row r="333" spans="1:19" x14ac:dyDescent="0.25">
      <c r="A333" s="12"/>
      <c r="B333" s="11"/>
      <c r="C333" s="11"/>
      <c r="D333" s="45"/>
      <c r="E333" s="19"/>
      <c r="F333" s="20"/>
      <c r="G333" s="14" t="str">
        <f t="shared" ref="G333:G348" si="61">IFERROR(+VLOOKUP(F333,Tiempo3,2,FALSE),"")</f>
        <v/>
      </c>
      <c r="H333" s="9"/>
      <c r="I333" s="10"/>
      <c r="J333" s="31"/>
      <c r="K333" s="120" t="str">
        <f t="shared" si="60"/>
        <v/>
      </c>
      <c r="L333" s="13" t="str">
        <f t="shared" ref="L333:L348" si="62">+IF(J333&gt;0,MONTH(J333),"")</f>
        <v/>
      </c>
      <c r="M333" s="117" t="str">
        <f t="shared" ref="M333:M348" si="63">+IFERROR((VLOOKUP(L333,Meses,2,FALSE))&amp;" "&amp;TEXT(J333,"YYYY"),"")</f>
        <v/>
      </c>
      <c r="N333" s="76"/>
      <c r="O333" s="27" t="str">
        <f t="shared" ref="O333:O348" si="64">IF(OR(G333="",J333=""),"",WORKDAY(J333,G333,$N$9:$N$303))</f>
        <v/>
      </c>
      <c r="P333" s="10"/>
      <c r="Q333" s="24">
        <f t="shared" ref="Q333:Q348" si="65">IF(OR(J333="",P333=""),0,NETWORKDAYS(J333+0,P333,N179:N335))</f>
        <v>0</v>
      </c>
      <c r="R333" s="33" t="str">
        <f t="shared" ref="R333:R348" si="66">+IFERROR(IF(Q333&gt;G333,"FUERA DE TIEMPO","A TIEMPO"),"")</f>
        <v>A TIEMPO</v>
      </c>
      <c r="S333" s="55" t="str">
        <f t="shared" ref="S333:S348" si="67">IF(OR(H333="Rechazada",H333="Referida"),"",IF(Q333&lt;10,"ANTES DE 10 DIAS","DE 10 A 15 DIAS"))</f>
        <v>ANTES DE 10 DIAS</v>
      </c>
    </row>
    <row r="334" spans="1:19" x14ac:dyDescent="0.25">
      <c r="A334" s="12"/>
      <c r="B334" s="11"/>
      <c r="C334" s="11"/>
      <c r="D334" s="45"/>
      <c r="E334" s="19"/>
      <c r="F334" s="20"/>
      <c r="G334" s="14" t="str">
        <f t="shared" si="61"/>
        <v/>
      </c>
      <c r="H334" s="9"/>
      <c r="I334" s="10"/>
      <c r="J334" s="31"/>
      <c r="K334" s="120" t="str">
        <f t="shared" si="60"/>
        <v/>
      </c>
      <c r="L334" s="13" t="str">
        <f t="shared" si="62"/>
        <v/>
      </c>
      <c r="M334" s="117" t="str">
        <f t="shared" si="63"/>
        <v/>
      </c>
      <c r="N334" s="76"/>
      <c r="O334" s="27" t="str">
        <f t="shared" si="64"/>
        <v/>
      </c>
      <c r="P334" s="10"/>
      <c r="Q334" s="24">
        <f t="shared" si="65"/>
        <v>0</v>
      </c>
      <c r="R334" s="33" t="str">
        <f t="shared" si="66"/>
        <v>A TIEMPO</v>
      </c>
      <c r="S334" s="55" t="str">
        <f t="shared" si="67"/>
        <v>ANTES DE 10 DIAS</v>
      </c>
    </row>
    <row r="335" spans="1:19" x14ac:dyDescent="0.25">
      <c r="A335" s="12"/>
      <c r="B335" s="11"/>
      <c r="C335" s="11"/>
      <c r="D335" s="45"/>
      <c r="E335" s="19"/>
      <c r="F335" s="20"/>
      <c r="G335" s="14" t="str">
        <f t="shared" si="61"/>
        <v/>
      </c>
      <c r="H335" s="9"/>
      <c r="I335" s="10"/>
      <c r="J335" s="31"/>
      <c r="K335" s="120" t="str">
        <f t="shared" ref="K335:K348" si="68">IF(J335=0,"",TEXT(J335,"yyyy"))</f>
        <v/>
      </c>
      <c r="L335" s="13" t="str">
        <f t="shared" si="62"/>
        <v/>
      </c>
      <c r="M335" s="117" t="str">
        <f t="shared" si="63"/>
        <v/>
      </c>
      <c r="N335" s="76"/>
      <c r="O335" s="27" t="str">
        <f t="shared" si="64"/>
        <v/>
      </c>
      <c r="P335" s="10"/>
      <c r="Q335" s="24">
        <f t="shared" si="65"/>
        <v>0</v>
      </c>
      <c r="R335" s="33" t="str">
        <f t="shared" si="66"/>
        <v>A TIEMPO</v>
      </c>
      <c r="S335" s="55" t="str">
        <f t="shared" si="67"/>
        <v>ANTES DE 10 DIAS</v>
      </c>
    </row>
    <row r="336" spans="1:19" x14ac:dyDescent="0.25">
      <c r="A336" s="12"/>
      <c r="B336" s="11"/>
      <c r="C336" s="11"/>
      <c r="D336" s="45"/>
      <c r="E336" s="19"/>
      <c r="F336" s="20"/>
      <c r="G336" s="14" t="str">
        <f t="shared" si="61"/>
        <v/>
      </c>
      <c r="H336" s="9"/>
      <c r="I336" s="10"/>
      <c r="J336" s="31"/>
      <c r="K336" s="120" t="str">
        <f t="shared" si="68"/>
        <v/>
      </c>
      <c r="L336" s="13" t="str">
        <f t="shared" si="62"/>
        <v/>
      </c>
      <c r="M336" s="117" t="str">
        <f t="shared" si="63"/>
        <v/>
      </c>
      <c r="N336" s="76"/>
      <c r="O336" s="27" t="str">
        <f t="shared" si="64"/>
        <v/>
      </c>
      <c r="P336" s="10"/>
      <c r="Q336" s="24">
        <f t="shared" si="65"/>
        <v>0</v>
      </c>
      <c r="R336" s="33" t="str">
        <f t="shared" si="66"/>
        <v>A TIEMPO</v>
      </c>
      <c r="S336" s="55" t="str">
        <f t="shared" si="67"/>
        <v>ANTES DE 10 DIAS</v>
      </c>
    </row>
    <row r="337" spans="1:19" x14ac:dyDescent="0.25">
      <c r="A337" s="12"/>
      <c r="B337" s="11"/>
      <c r="C337" s="11"/>
      <c r="D337" s="45"/>
      <c r="E337" s="19"/>
      <c r="F337" s="20"/>
      <c r="G337" s="14" t="str">
        <f t="shared" si="61"/>
        <v/>
      </c>
      <c r="H337" s="9"/>
      <c r="I337" s="10"/>
      <c r="J337" s="31"/>
      <c r="K337" s="120" t="str">
        <f t="shared" si="68"/>
        <v/>
      </c>
      <c r="L337" s="13" t="str">
        <f t="shared" si="62"/>
        <v/>
      </c>
      <c r="M337" s="117" t="str">
        <f t="shared" si="63"/>
        <v/>
      </c>
      <c r="N337" s="76"/>
      <c r="O337" s="27" t="str">
        <f t="shared" si="64"/>
        <v/>
      </c>
      <c r="P337" s="10"/>
      <c r="Q337" s="24">
        <f t="shared" si="65"/>
        <v>0</v>
      </c>
      <c r="R337" s="33" t="str">
        <f t="shared" si="66"/>
        <v>A TIEMPO</v>
      </c>
      <c r="S337" s="55" t="str">
        <f t="shared" si="67"/>
        <v>ANTES DE 10 DIAS</v>
      </c>
    </row>
    <row r="338" spans="1:19" x14ac:dyDescent="0.25">
      <c r="A338" s="12"/>
      <c r="B338" s="11"/>
      <c r="C338" s="11"/>
      <c r="D338" s="45"/>
      <c r="E338" s="19"/>
      <c r="F338" s="20"/>
      <c r="G338" s="14" t="str">
        <f t="shared" si="61"/>
        <v/>
      </c>
      <c r="H338" s="9"/>
      <c r="I338" s="10"/>
      <c r="J338" s="31"/>
      <c r="K338" s="120" t="str">
        <f t="shared" si="68"/>
        <v/>
      </c>
      <c r="L338" s="13" t="str">
        <f t="shared" si="62"/>
        <v/>
      </c>
      <c r="M338" s="117" t="str">
        <f t="shared" si="63"/>
        <v/>
      </c>
      <c r="N338" s="76"/>
      <c r="O338" s="27" t="str">
        <f t="shared" si="64"/>
        <v/>
      </c>
      <c r="P338" s="10"/>
      <c r="Q338" s="24">
        <f t="shared" si="65"/>
        <v>0</v>
      </c>
      <c r="R338" s="33" t="str">
        <f t="shared" si="66"/>
        <v>A TIEMPO</v>
      </c>
      <c r="S338" s="55" t="str">
        <f t="shared" si="67"/>
        <v>ANTES DE 10 DIAS</v>
      </c>
    </row>
    <row r="339" spans="1:19" x14ac:dyDescent="0.25">
      <c r="A339" s="12"/>
      <c r="B339" s="11"/>
      <c r="C339" s="11"/>
      <c r="D339" s="45"/>
      <c r="E339" s="19"/>
      <c r="F339" s="20"/>
      <c r="G339" s="14" t="str">
        <f t="shared" si="61"/>
        <v/>
      </c>
      <c r="H339" s="9"/>
      <c r="I339" s="10"/>
      <c r="J339" s="31"/>
      <c r="K339" s="120" t="str">
        <f t="shared" si="68"/>
        <v/>
      </c>
      <c r="L339" s="13" t="str">
        <f t="shared" si="62"/>
        <v/>
      </c>
      <c r="M339" s="117" t="str">
        <f t="shared" si="63"/>
        <v/>
      </c>
      <c r="N339" s="76"/>
      <c r="O339" s="27" t="str">
        <f t="shared" si="64"/>
        <v/>
      </c>
      <c r="P339" s="10"/>
      <c r="Q339" s="24">
        <f t="shared" si="65"/>
        <v>0</v>
      </c>
      <c r="R339" s="33" t="str">
        <f t="shared" si="66"/>
        <v>A TIEMPO</v>
      </c>
      <c r="S339" s="55" t="str">
        <f t="shared" si="67"/>
        <v>ANTES DE 10 DIAS</v>
      </c>
    </row>
    <row r="340" spans="1:19" x14ac:dyDescent="0.25">
      <c r="A340" s="12"/>
      <c r="B340" s="11"/>
      <c r="C340" s="11"/>
      <c r="D340" s="45"/>
      <c r="E340" s="19"/>
      <c r="F340" s="20"/>
      <c r="G340" s="14" t="str">
        <f t="shared" si="61"/>
        <v/>
      </c>
      <c r="H340" s="9"/>
      <c r="I340" s="10"/>
      <c r="J340" s="31"/>
      <c r="K340" s="120" t="str">
        <f t="shared" si="68"/>
        <v/>
      </c>
      <c r="L340" s="13" t="str">
        <f t="shared" si="62"/>
        <v/>
      </c>
      <c r="M340" s="117" t="str">
        <f t="shared" si="63"/>
        <v/>
      </c>
      <c r="N340" s="76"/>
      <c r="O340" s="27" t="str">
        <f t="shared" si="64"/>
        <v/>
      </c>
      <c r="P340" s="10"/>
      <c r="Q340" s="24">
        <f t="shared" si="65"/>
        <v>0</v>
      </c>
      <c r="R340" s="33" t="str">
        <f t="shared" si="66"/>
        <v>A TIEMPO</v>
      </c>
      <c r="S340" s="55" t="str">
        <f t="shared" si="67"/>
        <v>ANTES DE 10 DIAS</v>
      </c>
    </row>
    <row r="341" spans="1:19" x14ac:dyDescent="0.25">
      <c r="A341" s="12"/>
      <c r="B341" s="11"/>
      <c r="C341" s="11"/>
      <c r="D341" s="45"/>
      <c r="E341" s="19"/>
      <c r="F341" s="20"/>
      <c r="G341" s="14" t="str">
        <f t="shared" si="61"/>
        <v/>
      </c>
      <c r="H341" s="9"/>
      <c r="I341" s="10"/>
      <c r="J341" s="31"/>
      <c r="K341" s="120" t="str">
        <f t="shared" si="68"/>
        <v/>
      </c>
      <c r="L341" s="13" t="str">
        <f t="shared" si="62"/>
        <v/>
      </c>
      <c r="M341" s="117" t="str">
        <f t="shared" si="63"/>
        <v/>
      </c>
      <c r="N341" s="76"/>
      <c r="O341" s="27" t="str">
        <f t="shared" si="64"/>
        <v/>
      </c>
      <c r="P341" s="10"/>
      <c r="Q341" s="24">
        <f t="shared" si="65"/>
        <v>0</v>
      </c>
      <c r="R341" s="33" t="str">
        <f t="shared" si="66"/>
        <v>A TIEMPO</v>
      </c>
      <c r="S341" s="55" t="str">
        <f t="shared" si="67"/>
        <v>ANTES DE 10 DIAS</v>
      </c>
    </row>
    <row r="342" spans="1:19" x14ac:dyDescent="0.25">
      <c r="A342" s="12"/>
      <c r="B342" s="11"/>
      <c r="C342" s="11"/>
      <c r="D342" s="45"/>
      <c r="E342" s="19"/>
      <c r="F342" s="20"/>
      <c r="G342" s="14" t="str">
        <f t="shared" si="61"/>
        <v/>
      </c>
      <c r="H342" s="9"/>
      <c r="I342" s="10"/>
      <c r="J342" s="31"/>
      <c r="K342" s="120" t="str">
        <f t="shared" si="68"/>
        <v/>
      </c>
      <c r="L342" s="13" t="str">
        <f t="shared" si="62"/>
        <v/>
      </c>
      <c r="M342" s="117" t="str">
        <f t="shared" si="63"/>
        <v/>
      </c>
      <c r="N342" s="76"/>
      <c r="O342" s="27" t="str">
        <f t="shared" si="64"/>
        <v/>
      </c>
      <c r="P342" s="10"/>
      <c r="Q342" s="24">
        <f t="shared" si="65"/>
        <v>0</v>
      </c>
      <c r="R342" s="33" t="str">
        <f t="shared" si="66"/>
        <v>A TIEMPO</v>
      </c>
      <c r="S342" s="55" t="str">
        <f t="shared" si="67"/>
        <v>ANTES DE 10 DIAS</v>
      </c>
    </row>
    <row r="343" spans="1:19" x14ac:dyDescent="0.25">
      <c r="A343" s="12"/>
      <c r="B343" s="11"/>
      <c r="C343" s="11"/>
      <c r="D343" s="45"/>
      <c r="E343" s="19"/>
      <c r="F343" s="20"/>
      <c r="G343" s="14" t="str">
        <f t="shared" si="61"/>
        <v/>
      </c>
      <c r="H343" s="9"/>
      <c r="I343" s="10"/>
      <c r="J343" s="31"/>
      <c r="K343" s="120" t="str">
        <f t="shared" si="68"/>
        <v/>
      </c>
      <c r="L343" s="13" t="str">
        <f t="shared" si="62"/>
        <v/>
      </c>
      <c r="M343" s="117" t="str">
        <f t="shared" si="63"/>
        <v/>
      </c>
      <c r="N343" s="76"/>
      <c r="O343" s="27" t="str">
        <f t="shared" si="64"/>
        <v/>
      </c>
      <c r="P343" s="10"/>
      <c r="Q343" s="24">
        <f t="shared" si="65"/>
        <v>0</v>
      </c>
      <c r="R343" s="33" t="str">
        <f t="shared" si="66"/>
        <v>A TIEMPO</v>
      </c>
      <c r="S343" s="55" t="str">
        <f t="shared" si="67"/>
        <v>ANTES DE 10 DIAS</v>
      </c>
    </row>
    <row r="344" spans="1:19" x14ac:dyDescent="0.25">
      <c r="A344" s="12"/>
      <c r="B344" s="11"/>
      <c r="C344" s="11"/>
      <c r="D344" s="45"/>
      <c r="E344" s="19"/>
      <c r="F344" s="20"/>
      <c r="G344" s="14" t="str">
        <f t="shared" si="61"/>
        <v/>
      </c>
      <c r="H344" s="9"/>
      <c r="I344" s="10"/>
      <c r="J344" s="31"/>
      <c r="K344" s="120" t="str">
        <f t="shared" si="68"/>
        <v/>
      </c>
      <c r="L344" s="13" t="str">
        <f t="shared" si="62"/>
        <v/>
      </c>
      <c r="M344" s="117" t="str">
        <f t="shared" si="63"/>
        <v/>
      </c>
      <c r="N344" s="76"/>
      <c r="O344" s="27" t="str">
        <f t="shared" si="64"/>
        <v/>
      </c>
      <c r="P344" s="10"/>
      <c r="Q344" s="24">
        <f t="shared" si="65"/>
        <v>0</v>
      </c>
      <c r="R344" s="33" t="str">
        <f t="shared" si="66"/>
        <v>A TIEMPO</v>
      </c>
      <c r="S344" s="55" t="str">
        <f t="shared" si="67"/>
        <v>ANTES DE 10 DIAS</v>
      </c>
    </row>
    <row r="345" spans="1:19" x14ac:dyDescent="0.25">
      <c r="A345" s="12"/>
      <c r="B345" s="11"/>
      <c r="C345" s="11"/>
      <c r="D345" s="45"/>
      <c r="E345" s="19"/>
      <c r="F345" s="20"/>
      <c r="G345" s="14" t="str">
        <f t="shared" si="61"/>
        <v/>
      </c>
      <c r="H345" s="9"/>
      <c r="I345" s="10"/>
      <c r="J345" s="31"/>
      <c r="K345" s="120" t="str">
        <f t="shared" si="68"/>
        <v/>
      </c>
      <c r="L345" s="13" t="str">
        <f t="shared" si="62"/>
        <v/>
      </c>
      <c r="M345" s="117" t="str">
        <f t="shared" si="63"/>
        <v/>
      </c>
      <c r="N345" s="76"/>
      <c r="O345" s="27" t="str">
        <f t="shared" si="64"/>
        <v/>
      </c>
      <c r="P345" s="10"/>
      <c r="Q345" s="24">
        <f t="shared" si="65"/>
        <v>0</v>
      </c>
      <c r="R345" s="33" t="str">
        <f t="shared" si="66"/>
        <v>A TIEMPO</v>
      </c>
      <c r="S345" s="55" t="str">
        <f t="shared" si="67"/>
        <v>ANTES DE 10 DIAS</v>
      </c>
    </row>
    <row r="346" spans="1:19" x14ac:dyDescent="0.25">
      <c r="A346" s="12"/>
      <c r="B346" s="11"/>
      <c r="C346" s="11"/>
      <c r="D346" s="45"/>
      <c r="E346" s="19"/>
      <c r="F346" s="20"/>
      <c r="G346" s="14" t="str">
        <f t="shared" si="61"/>
        <v/>
      </c>
      <c r="H346" s="9"/>
      <c r="I346" s="10"/>
      <c r="J346" s="31"/>
      <c r="K346" s="120" t="str">
        <f t="shared" si="68"/>
        <v/>
      </c>
      <c r="L346" s="13" t="str">
        <f t="shared" si="62"/>
        <v/>
      </c>
      <c r="M346" s="117" t="str">
        <f t="shared" si="63"/>
        <v/>
      </c>
      <c r="N346" s="76"/>
      <c r="O346" s="27" t="str">
        <f t="shared" si="64"/>
        <v/>
      </c>
      <c r="P346" s="10"/>
      <c r="Q346" s="24">
        <f t="shared" si="65"/>
        <v>0</v>
      </c>
      <c r="R346" s="33" t="str">
        <f t="shared" si="66"/>
        <v>A TIEMPO</v>
      </c>
      <c r="S346" s="55" t="str">
        <f t="shared" si="67"/>
        <v>ANTES DE 10 DIAS</v>
      </c>
    </row>
    <row r="347" spans="1:19" x14ac:dyDescent="0.25">
      <c r="A347" s="12"/>
      <c r="B347" s="11"/>
      <c r="C347" s="11"/>
      <c r="D347" s="45"/>
      <c r="E347" s="19"/>
      <c r="F347" s="20"/>
      <c r="G347" s="14" t="str">
        <f t="shared" si="61"/>
        <v/>
      </c>
      <c r="H347" s="9"/>
      <c r="I347" s="10"/>
      <c r="J347" s="31"/>
      <c r="K347" s="120" t="str">
        <f t="shared" si="68"/>
        <v/>
      </c>
      <c r="L347" s="13" t="str">
        <f t="shared" si="62"/>
        <v/>
      </c>
      <c r="M347" s="117" t="str">
        <f t="shared" si="63"/>
        <v/>
      </c>
      <c r="N347" s="76"/>
      <c r="O347" s="27" t="str">
        <f t="shared" si="64"/>
        <v/>
      </c>
      <c r="P347" s="10"/>
      <c r="Q347" s="24">
        <f t="shared" si="65"/>
        <v>0</v>
      </c>
      <c r="R347" s="33" t="str">
        <f t="shared" si="66"/>
        <v>A TIEMPO</v>
      </c>
      <c r="S347" s="55" t="str">
        <f t="shared" si="67"/>
        <v>ANTES DE 10 DIAS</v>
      </c>
    </row>
    <row r="348" spans="1:19" x14ac:dyDescent="0.25">
      <c r="A348" s="12"/>
      <c r="B348" s="11"/>
      <c r="C348" s="11"/>
      <c r="D348" s="45"/>
      <c r="E348" s="19"/>
      <c r="F348" s="20"/>
      <c r="G348" s="14" t="str">
        <f t="shared" si="61"/>
        <v/>
      </c>
      <c r="H348" s="9"/>
      <c r="I348" s="10"/>
      <c r="J348" s="31"/>
      <c r="K348" s="120" t="str">
        <f t="shared" si="68"/>
        <v/>
      </c>
      <c r="L348" s="13" t="str">
        <f t="shared" si="62"/>
        <v/>
      </c>
      <c r="M348" s="117" t="str">
        <f t="shared" si="63"/>
        <v/>
      </c>
      <c r="N348" s="76"/>
      <c r="O348" s="27" t="str">
        <f t="shared" si="64"/>
        <v/>
      </c>
      <c r="P348" s="10"/>
      <c r="Q348" s="24">
        <f t="shared" si="65"/>
        <v>0</v>
      </c>
      <c r="R348" s="33" t="str">
        <f t="shared" si="66"/>
        <v>A TIEMPO</v>
      </c>
      <c r="S348" s="55" t="str">
        <f t="shared" si="67"/>
        <v>ANTES DE 10 DIAS</v>
      </c>
    </row>
  </sheetData>
  <sheetProtection formatCells="0" formatColumns="0" formatRows="0" insertRows="0" insertHyperlinks="0" sort="0" autoFilter="0" pivotTables="0"/>
  <autoFilter ref="A8:R204"/>
  <dataConsolidate/>
  <mergeCells count="3">
    <mergeCell ref="A3:S3"/>
    <mergeCell ref="A2:S2"/>
    <mergeCell ref="A1:S1"/>
  </mergeCells>
  <conditionalFormatting sqref="R9:R63 R65:R348">
    <cfRule type="cellIs" dxfId="7" priority="6" operator="equal">
      <formula>"FUERA DE TIEMPO"</formula>
    </cfRule>
    <cfRule type="cellIs" dxfId="6" priority="7" operator="equal">
      <formula>"A TIEMPO"</formula>
    </cfRule>
  </conditionalFormatting>
  <conditionalFormatting sqref="Q9:Q63 Q65:Q348">
    <cfRule type="colorScale" priority="9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conditionalFormatting sqref="R64">
    <cfRule type="cellIs" dxfId="5" priority="1" operator="equal">
      <formula>"FUERA DE TIEMPO"</formula>
    </cfRule>
    <cfRule type="cellIs" dxfId="4" priority="2" operator="equal">
      <formula>"A TIEMPO"</formula>
    </cfRule>
  </conditionalFormatting>
  <conditionalFormatting sqref="Q64">
    <cfRule type="colorScale" priority="3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hyperlinks>
    <hyperlink ref="D9" r:id="rId1"/>
    <hyperlink ref="D10" r:id="rId2"/>
    <hyperlink ref="D11" r:id="rId3"/>
    <hyperlink ref="D12" r:id="rId4"/>
    <hyperlink ref="D13" r:id="rId5"/>
    <hyperlink ref="D14" r:id="rId6"/>
    <hyperlink ref="D15" r:id="rId7"/>
    <hyperlink ref="D16" r:id="rId8"/>
    <hyperlink ref="D17" r:id="rId9"/>
    <hyperlink ref="D18" r:id="rId10"/>
    <hyperlink ref="D19" r:id="rId11"/>
    <hyperlink ref="D20" r:id="rId12"/>
    <hyperlink ref="D21" r:id="rId13"/>
    <hyperlink ref="D22" r:id="rId14"/>
    <hyperlink ref="D23" r:id="rId15"/>
    <hyperlink ref="D24" r:id="rId16"/>
    <hyperlink ref="D25" r:id="rId17"/>
    <hyperlink ref="D26" r:id="rId18"/>
    <hyperlink ref="D28" r:id="rId19"/>
    <hyperlink ref="D29" r:id="rId20"/>
    <hyperlink ref="D31" r:id="rId21"/>
    <hyperlink ref="D32" r:id="rId22"/>
    <hyperlink ref="D33" r:id="rId23"/>
    <hyperlink ref="D34" r:id="rId24"/>
    <hyperlink ref="D35" r:id="rId25"/>
    <hyperlink ref="D36" r:id="rId26"/>
    <hyperlink ref="D37" r:id="rId27"/>
    <hyperlink ref="D38" r:id="rId28"/>
    <hyperlink ref="D39" r:id="rId29"/>
    <hyperlink ref="D40" r:id="rId30"/>
    <hyperlink ref="D41" r:id="rId31"/>
    <hyperlink ref="D42" r:id="rId32"/>
    <hyperlink ref="D43" r:id="rId33"/>
    <hyperlink ref="D44" r:id="rId34"/>
    <hyperlink ref="D45" r:id="rId35"/>
    <hyperlink ref="D46" r:id="rId36"/>
    <hyperlink ref="D47" r:id="rId37"/>
    <hyperlink ref="D48" r:id="rId38"/>
    <hyperlink ref="D49" r:id="rId39"/>
    <hyperlink ref="D50" r:id="rId40"/>
    <hyperlink ref="D51" r:id="rId41"/>
    <hyperlink ref="D52" r:id="rId42"/>
    <hyperlink ref="D53" r:id="rId43"/>
    <hyperlink ref="D54" r:id="rId44"/>
    <hyperlink ref="D55" r:id="rId45"/>
    <hyperlink ref="D56" r:id="rId46"/>
    <hyperlink ref="D57" r:id="rId47"/>
    <hyperlink ref="D58" r:id="rId48"/>
    <hyperlink ref="D59" r:id="rId49"/>
    <hyperlink ref="D60" r:id="rId50"/>
    <hyperlink ref="D61" r:id="rId51"/>
    <hyperlink ref="D62" r:id="rId52"/>
    <hyperlink ref="D63" r:id="rId53"/>
    <hyperlink ref="D64" r:id="rId54"/>
    <hyperlink ref="D65" r:id="rId55"/>
    <hyperlink ref="D66" r:id="rId56"/>
    <hyperlink ref="D67" r:id="rId57"/>
    <hyperlink ref="D68" r:id="rId58"/>
    <hyperlink ref="D69" r:id="rId59"/>
    <hyperlink ref="D70" r:id="rId60"/>
    <hyperlink ref="D71" r:id="rId61"/>
    <hyperlink ref="D72" r:id="rId62"/>
    <hyperlink ref="D73" r:id="rId63"/>
    <hyperlink ref="D74" r:id="rId64"/>
    <hyperlink ref="D75" r:id="rId65"/>
    <hyperlink ref="D77" r:id="rId66"/>
    <hyperlink ref="D76" r:id="rId67"/>
    <hyperlink ref="D79" r:id="rId68"/>
    <hyperlink ref="D80" r:id="rId69"/>
    <hyperlink ref="D81" r:id="rId70"/>
    <hyperlink ref="D82" r:id="rId71"/>
    <hyperlink ref="D83" r:id="rId72"/>
    <hyperlink ref="D84" r:id="rId73" display="mailto:Estanislao_jr@hotmail.com"/>
    <hyperlink ref="D86" r:id="rId74"/>
    <hyperlink ref="D87" r:id="rId75"/>
    <hyperlink ref="D88" r:id="rId76"/>
    <hyperlink ref="D89" r:id="rId77"/>
    <hyperlink ref="D91" r:id="rId78"/>
    <hyperlink ref="D92" r:id="rId79"/>
    <hyperlink ref="D93" r:id="rId80"/>
    <hyperlink ref="D95" r:id="rId81"/>
    <hyperlink ref="D96" r:id="rId82"/>
    <hyperlink ref="D97" r:id="rId83"/>
    <hyperlink ref="D98" r:id="rId84"/>
    <hyperlink ref="D99" r:id="rId85"/>
    <hyperlink ref="D100" r:id="rId86"/>
    <hyperlink ref="D101" r:id="rId87"/>
    <hyperlink ref="D102" r:id="rId88"/>
    <hyperlink ref="D103" r:id="rId89"/>
    <hyperlink ref="D104" r:id="rId90"/>
    <hyperlink ref="D105" r:id="rId91"/>
    <hyperlink ref="D106" r:id="rId92"/>
    <hyperlink ref="D107" r:id="rId93"/>
    <hyperlink ref="D108" r:id="rId94"/>
    <hyperlink ref="D109" r:id="rId95"/>
    <hyperlink ref="D110" r:id="rId96"/>
    <hyperlink ref="D111" r:id="rId97"/>
    <hyperlink ref="D112" r:id="rId98"/>
    <hyperlink ref="D113" r:id="rId99"/>
    <hyperlink ref="D114" r:id="rId100"/>
    <hyperlink ref="D115" r:id="rId101"/>
    <hyperlink ref="D116" r:id="rId102"/>
    <hyperlink ref="D117" r:id="rId103"/>
    <hyperlink ref="D118" r:id="rId104"/>
    <hyperlink ref="D119" r:id="rId105"/>
    <hyperlink ref="D120" r:id="rId106"/>
    <hyperlink ref="D121" r:id="rId107"/>
    <hyperlink ref="D122" r:id="rId108"/>
    <hyperlink ref="D123" r:id="rId109"/>
    <hyperlink ref="D124" r:id="rId110"/>
    <hyperlink ref="D125" r:id="rId111"/>
    <hyperlink ref="D126" r:id="rId112"/>
    <hyperlink ref="D127" r:id="rId113"/>
    <hyperlink ref="D128" r:id="rId114"/>
    <hyperlink ref="D129" r:id="rId115"/>
    <hyperlink ref="D130" r:id="rId116"/>
    <hyperlink ref="D131" r:id="rId117"/>
    <hyperlink ref="D132" r:id="rId118"/>
    <hyperlink ref="D133" r:id="rId119"/>
    <hyperlink ref="D134" r:id="rId120"/>
    <hyperlink ref="D136" r:id="rId121"/>
    <hyperlink ref="D137" r:id="rId122"/>
    <hyperlink ref="D138" r:id="rId123"/>
    <hyperlink ref="D139" r:id="rId124"/>
    <hyperlink ref="D140" r:id="rId125"/>
    <hyperlink ref="D141" r:id="rId126"/>
    <hyperlink ref="D142" r:id="rId127"/>
    <hyperlink ref="D143" r:id="rId128"/>
    <hyperlink ref="D145" r:id="rId129"/>
    <hyperlink ref="D146" r:id="rId130"/>
    <hyperlink ref="D147" r:id="rId131"/>
    <hyperlink ref="D148" r:id="rId132"/>
    <hyperlink ref="D149" r:id="rId133"/>
    <hyperlink ref="D150" r:id="rId134"/>
    <hyperlink ref="D151" r:id="rId135"/>
    <hyperlink ref="D153" r:id="rId136"/>
    <hyperlink ref="D154" r:id="rId137"/>
    <hyperlink ref="D155" r:id="rId138"/>
    <hyperlink ref="D156" r:id="rId139"/>
    <hyperlink ref="D157" r:id="rId140"/>
    <hyperlink ref="D158" r:id="rId141"/>
    <hyperlink ref="D159" r:id="rId142"/>
    <hyperlink ref="D160" r:id="rId143"/>
    <hyperlink ref="D161" r:id="rId144"/>
    <hyperlink ref="D162" r:id="rId145"/>
    <hyperlink ref="D163" r:id="rId146"/>
    <hyperlink ref="D164" r:id="rId147"/>
    <hyperlink ref="D165" r:id="rId148"/>
    <hyperlink ref="D166" r:id="rId149"/>
    <hyperlink ref="D167" r:id="rId150"/>
    <hyperlink ref="D168" r:id="rId151"/>
    <hyperlink ref="D169" r:id="rId152"/>
    <hyperlink ref="D170" r:id="rId153"/>
    <hyperlink ref="D171" r:id="rId154"/>
    <hyperlink ref="D172" r:id="rId155"/>
    <hyperlink ref="D173" r:id="rId156"/>
    <hyperlink ref="D174" r:id="rId157"/>
    <hyperlink ref="D175" r:id="rId158"/>
    <hyperlink ref="D176" r:id="rId159"/>
    <hyperlink ref="D177" r:id="rId160"/>
    <hyperlink ref="D178" r:id="rId161"/>
    <hyperlink ref="D179" r:id="rId162"/>
    <hyperlink ref="D180" r:id="rId163"/>
    <hyperlink ref="D181" r:id="rId164"/>
    <hyperlink ref="D182" r:id="rId165"/>
    <hyperlink ref="D183" r:id="rId166"/>
    <hyperlink ref="D184" r:id="rId167"/>
    <hyperlink ref="D185" r:id="rId168"/>
    <hyperlink ref="D186" r:id="rId169"/>
    <hyperlink ref="D188" r:id="rId170"/>
    <hyperlink ref="D189" r:id="rId171"/>
    <hyperlink ref="D190" r:id="rId172"/>
    <hyperlink ref="D191" r:id="rId173"/>
    <hyperlink ref="D192" r:id="rId174"/>
    <hyperlink ref="D193" r:id="rId175"/>
    <hyperlink ref="D195" r:id="rId176"/>
    <hyperlink ref="D196" r:id="rId177"/>
    <hyperlink ref="D197" r:id="rId178"/>
    <hyperlink ref="D198" r:id="rId179"/>
    <hyperlink ref="D199" r:id="rId180"/>
    <hyperlink ref="D200" r:id="rId181"/>
    <hyperlink ref="D201" r:id="rId182"/>
    <hyperlink ref="D202" r:id="rId183"/>
    <hyperlink ref="D203" r:id="rId184"/>
    <hyperlink ref="D204" r:id="rId185"/>
    <hyperlink ref="D205" r:id="rId186"/>
    <hyperlink ref="D206" r:id="rId187"/>
    <hyperlink ref="D207" r:id="rId188"/>
    <hyperlink ref="D208" r:id="rId189"/>
    <hyperlink ref="D209" r:id="rId190"/>
    <hyperlink ref="D210" r:id="rId191"/>
    <hyperlink ref="D211" r:id="rId192"/>
    <hyperlink ref="D212" r:id="rId193"/>
    <hyperlink ref="D213" r:id="rId194"/>
    <hyperlink ref="D214" r:id="rId195"/>
    <hyperlink ref="D215" r:id="rId196"/>
    <hyperlink ref="D216" r:id="rId197"/>
    <hyperlink ref="D217" r:id="rId198"/>
  </hyperlinks>
  <pageMargins left="0.7" right="0.7" top="0.75" bottom="0.75" header="0.3" footer="0.3"/>
  <pageSetup scale="39" fitToHeight="0" orientation="landscape" horizontalDpi="1200" verticalDpi="1200" r:id="rId199"/>
  <headerFooter>
    <oddHeader xml:space="preserve">&amp;L&amp;G&amp;C&amp;22Oficina de Acceso a la Información (OAI)
&amp;36Listado Maestro de Solicitudes de Información Pública&amp;ROAI-LM-001
Versión 1.0
</oddHeader>
  </headerFooter>
  <drawing r:id="rId200"/>
  <legacyDrawing r:id="rId201"/>
  <legacyDrawingHF r:id="rId20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'DATA VALIDATION'!$B$11:$B$13</xm:f>
          </x14:formula1>
          <xm:sqref>H9:H348</xm:sqref>
        </x14:dataValidation>
        <x14:dataValidation type="list" allowBlank="1" showInputMessage="1" showErrorMessage="1">
          <x14:formula1>
            <xm:f>'DATA VALIDATION'!$B$5:$B$9</xm:f>
          </x14:formula1>
          <xm:sqref>F9:F77 F79:F97</xm:sqref>
        </x14:dataValidation>
        <x14:dataValidation type="date" allowBlank="1" showInputMessage="1" showErrorMessage="1">
          <x14:formula1>
            <xm:f>'DATA VALIDATION'!$E$5</xm:f>
          </x14:formula1>
          <x14:formula2>
            <xm:f>'DATA VALIDATION'!$E$6</xm:f>
          </x14:formula2>
          <xm:sqref>J9:J63 J65:J348 P9:P348</xm:sqref>
        </x14:dataValidation>
        <x14:dataValidation type="list" allowBlank="1" showInputMessage="1" showErrorMessage="1">
          <x14:formula1>
            <xm:f>'DATA VALIDATION'!$B$5:$B$10</xm:f>
          </x14:formula1>
          <xm:sqref>F98:F348</xm:sqref>
        </x14:dataValidation>
        <x14:dataValidation type="date" allowBlank="1" showInputMessage="1" showErrorMessage="1" errorTitle="Solamente Fechas" error="(MES/DIA/AÑO)">
          <x14:formula1>
            <xm:f>'DATA VALIDATION'!$E$5</xm:f>
          </x14:formula1>
          <x14:formula2>
            <xm:f>'DATA VALIDATION'!$E$6</xm:f>
          </x14:formula2>
          <xm:sqref>N9:N348</xm:sqref>
        </x14:dataValidation>
        <x14:dataValidation type="date" allowBlank="1" showInputMessage="1" showErrorMessage="1" errorTitle="Solamente Fechas" error="(MES/DIA/AÑO)">
          <x14:formula1>
            <xm:f>'DATA VALIDATION'!D60</xm:f>
          </x14:formula1>
          <x14:formula2>
            <xm:f>'DATA VALIDATION'!D61</xm:f>
          </x14:formula2>
          <xm:sqref>J64</xm:sqref>
        </x14:dataValidation>
        <x14:dataValidation type="date" allowBlank="1" showInputMessage="1" showErrorMessage="1" errorTitle="Solamente Fechas" error="(MES/DIA/AÑO)">
          <x14:formula1>
            <xm:f>'DATA VALIDATION'!D5</xm:f>
          </x14:formula1>
          <x14:formula2>
            <xm:f>'DATA VALIDATION'!D6</xm:f>
          </x14:formula2>
          <xm:sqref>I9:I63 I65:I348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L41"/>
  <sheetViews>
    <sheetView showGridLines="0" tabSelected="1" topLeftCell="A13" workbookViewId="0">
      <selection activeCell="G30" sqref="G30"/>
    </sheetView>
  </sheetViews>
  <sheetFormatPr defaultRowHeight="15" x14ac:dyDescent="0.25"/>
  <cols>
    <col min="1" max="1" width="1.7109375" style="57" customWidth="1"/>
    <col min="2" max="2" width="16" style="57" bestFit="1" customWidth="1"/>
    <col min="3" max="3" width="23" style="57" customWidth="1"/>
    <col min="4" max="4" width="17.28515625" style="57" customWidth="1"/>
    <col min="5" max="5" width="18.42578125" style="57" customWidth="1"/>
    <col min="6" max="6" width="15.7109375" style="57" customWidth="1"/>
    <col min="7" max="7" width="24.5703125" style="57" customWidth="1"/>
    <col min="8" max="8" width="22.140625" style="57" bestFit="1" customWidth="1"/>
    <col min="9" max="9" width="16.5703125" style="57" bestFit="1" customWidth="1"/>
    <col min="10" max="10" width="15.85546875" style="57" bestFit="1" customWidth="1"/>
    <col min="11" max="11" width="10.42578125" style="57" bestFit="1" customWidth="1"/>
    <col min="12" max="12" width="12.7109375" style="57" bestFit="1" customWidth="1"/>
    <col min="13" max="16384" width="9.140625" style="57"/>
  </cols>
  <sheetData>
    <row r="1" spans="2:9" ht="39" customHeight="1" x14ac:dyDescent="0.25">
      <c r="B1" s="152" t="s">
        <v>203</v>
      </c>
      <c r="C1" s="152"/>
      <c r="D1" s="152"/>
      <c r="E1" s="152"/>
      <c r="F1" s="152"/>
      <c r="G1" s="152"/>
    </row>
    <row r="2" spans="2:9" ht="23.25" customHeight="1" x14ac:dyDescent="0.25">
      <c r="B2" s="152"/>
      <c r="C2" s="152"/>
      <c r="D2" s="152"/>
      <c r="E2" s="152"/>
      <c r="F2" s="152"/>
      <c r="G2" s="152"/>
    </row>
    <row r="3" spans="2:9" ht="15.75" thickBot="1" x14ac:dyDescent="0.3">
      <c r="B3" s="58"/>
      <c r="C3" s="58"/>
      <c r="D3" s="58"/>
      <c r="E3" s="58"/>
      <c r="F3" s="58"/>
      <c r="G3" s="58"/>
      <c r="I3" s="57" t="s">
        <v>185</v>
      </c>
    </row>
    <row r="4" spans="2:9" x14ac:dyDescent="0.25">
      <c r="B4" s="71">
        <v>2016</v>
      </c>
      <c r="C4" s="153" t="s">
        <v>160</v>
      </c>
      <c r="D4" s="153"/>
      <c r="E4" s="153"/>
      <c r="F4" s="153"/>
      <c r="G4" s="154"/>
    </row>
    <row r="5" spans="2:9" x14ac:dyDescent="0.25">
      <c r="B5" s="59" t="s">
        <v>158</v>
      </c>
      <c r="C5" s="60" t="s">
        <v>159</v>
      </c>
      <c r="D5" s="61" t="s">
        <v>161</v>
      </c>
      <c r="E5" s="61" t="s">
        <v>162</v>
      </c>
      <c r="F5" s="61" t="s">
        <v>163</v>
      </c>
      <c r="G5" s="62" t="s">
        <v>164</v>
      </c>
    </row>
    <row r="6" spans="2:9" x14ac:dyDescent="0.25">
      <c r="B6" s="63" t="str">
        <f>'DATA VALIDATION'!$L21</f>
        <v>Enero  2016</v>
      </c>
      <c r="C6" s="64">
        <f>IFERROR(GETPIVOTDATA("Tiempo estipulado",'P-TRANSP.'!$A$3,"MES",B6),"")</f>
        <v>3</v>
      </c>
      <c r="D6" s="64">
        <f>IFERROR(GETPIVOTDATA("Tiempo estipulado",'P-TRANSP.'!$A$3,"MES",B6,"TIEMPO ANTES DE","ANTES DE 10 DIAS"),"")</f>
        <v>3</v>
      </c>
      <c r="E6" s="64" t="str">
        <f>IFERROR(GETPIVOTDATA("Tiempo estipulado",'P-TRANSP.'!$A$3,"MES",B6,"TIEMPO ANTES DE","DE 10 A 15 DIAS"),"")</f>
        <v/>
      </c>
      <c r="F6" s="64">
        <f>IFERROR(GETPIVOTDATA("Tiempo estipulado",'P-TRANSP.'!$A$3,"Respuesta ","Referida","MES",B6,"Cumplimiento","A TIEMPO"),"")</f>
        <v>0</v>
      </c>
      <c r="G6" s="65">
        <f>IFERROR(GETPIVOTDATA("Count of Tiempo estipulado",'P-TRANSP.'!$A$3,"Respuesta ","Rechazada","MES",B6),"")</f>
        <v>0</v>
      </c>
    </row>
    <row r="7" spans="2:9" x14ac:dyDescent="0.25">
      <c r="B7" s="63" t="str">
        <f>'DATA VALIDATION'!$L22</f>
        <v>Febrero 2016</v>
      </c>
      <c r="C7" s="64">
        <f>IFERROR(GETPIVOTDATA("Tiempo estipulado",'P-TRANSP.'!$A$3,"MES",B7),"")</f>
        <v>3</v>
      </c>
      <c r="D7" s="64">
        <f>IFERROR(GETPIVOTDATA("Tiempo estipulado",'P-TRANSP.'!$A$3,"MES",B7,"TIEMPO ANTES DE","ANTES DE 10 DIAS"),"")</f>
        <v>3</v>
      </c>
      <c r="E7" s="64" t="str">
        <f>IFERROR(GETPIVOTDATA("Tiempo estipulado",'P-TRANSP.'!$A$3,"MES",B7,"TIEMPO ANTES DE","DE 10 A 15 DIAS"),"")</f>
        <v/>
      </c>
      <c r="F7" s="64">
        <f>IFERROR(GETPIVOTDATA("Tiempo estipulado",'P-TRANSP.'!$A$3,"Respuesta ","Referida","MES",B7,"Cumplimiento","A TIEMPO"),"")</f>
        <v>0</v>
      </c>
      <c r="G7" s="65">
        <f>IFERROR(GETPIVOTDATA("Count of Tiempo estipulado",'P-TRANSP.'!$A$3,"Respuesta ","Rechazada","MES",B7),"")</f>
        <v>1</v>
      </c>
    </row>
    <row r="8" spans="2:9" x14ac:dyDescent="0.25">
      <c r="B8" s="63" t="str">
        <f>'DATA VALIDATION'!$L23</f>
        <v>Marzo 2016</v>
      </c>
      <c r="C8" s="64">
        <f>IFERROR(GETPIVOTDATA("Tiempo estipulado",'P-TRANSP.'!$A$3,"MES",B8),"")</f>
        <v>5</v>
      </c>
      <c r="D8" s="64">
        <f>IFERROR(GETPIVOTDATA("Tiempo estipulado",'P-TRANSP.'!$A$3,"MES",B8,"TIEMPO ANTES DE","ANTES DE 10 DIAS"),"")</f>
        <v>5</v>
      </c>
      <c r="E8" s="64" t="str">
        <f>IFERROR(GETPIVOTDATA("Tiempo estipulado",'P-TRANSP.'!$A$3,"MES",B8,"TIEMPO ANTES DE","DE 10 A 15 DIAS"),"")</f>
        <v/>
      </c>
      <c r="F8" s="64">
        <f>IFERROR(GETPIVOTDATA("Tiempo estipulado",'P-TRANSP.'!$A$3,"Respuesta ","Referida","MES",B8,"Cumplimiento","A TIEMPO"),"")</f>
        <v>0</v>
      </c>
      <c r="G8" s="65">
        <f>IFERROR(GETPIVOTDATA("Count of Tiempo estipulado",'P-TRANSP.'!$A$3,"Respuesta ","Rechazada","MES",B8),"")</f>
        <v>0</v>
      </c>
    </row>
    <row r="9" spans="2:9" x14ac:dyDescent="0.25">
      <c r="B9" s="63" t="str">
        <f>'DATA VALIDATION'!$L24</f>
        <v>Abril 2016</v>
      </c>
      <c r="C9" s="64">
        <f>IFERROR(GETPIVOTDATA("Tiempo estipulado",'P-TRANSP.'!$A$3,"MES",B9),"")</f>
        <v>8</v>
      </c>
      <c r="D9" s="64">
        <f>IFERROR(GETPIVOTDATA("Tiempo estipulado",'P-TRANSP.'!$A$3,"MES",B9,"TIEMPO ANTES DE","ANTES DE 10 DIAS"),"")</f>
        <v>8</v>
      </c>
      <c r="E9" s="64" t="str">
        <f>IFERROR(GETPIVOTDATA("Tiempo estipulado",'P-TRANSP.'!$A$3,"MES",B9,"TIEMPO ANTES DE","DE 10 A 15 DIAS"),"")</f>
        <v/>
      </c>
      <c r="F9" s="64">
        <f>IFERROR(GETPIVOTDATA("Tiempo estipulado",'P-TRANSP.'!$A$3,"Respuesta ","Referida","MES",B9,"Cumplimiento","A TIEMPO"),"")</f>
        <v>1</v>
      </c>
      <c r="G9" s="65">
        <f>IFERROR(GETPIVOTDATA("Count of Tiempo estipulado",'P-TRANSP.'!$A$3,"Respuesta ","Rechazada","MES",B9),"")</f>
        <v>1</v>
      </c>
    </row>
    <row r="10" spans="2:9" x14ac:dyDescent="0.25">
      <c r="B10" s="63" t="str">
        <f>'DATA VALIDATION'!$L25</f>
        <v>Mayo 2016</v>
      </c>
      <c r="C10" s="64">
        <f>IFERROR(GETPIVOTDATA("Tiempo estipulado",'P-TRANSP.'!$A$3,"MES",B10),"")</f>
        <v>6</v>
      </c>
      <c r="D10" s="64">
        <f>IFERROR(GETPIVOTDATA("Tiempo estipulado",'P-TRANSP.'!$A$3,"MES",B10,"TIEMPO ANTES DE","ANTES DE 10 DIAS"),"")</f>
        <v>5</v>
      </c>
      <c r="E10" s="64" t="str">
        <f>IFERROR(GETPIVOTDATA("Tiempo estipulado",'P-TRANSP.'!$A$3,"MES",B10,"TIEMPO ANTES DE","DE 10 A 15 DIAS"),"")</f>
        <v/>
      </c>
      <c r="F10" s="64">
        <f>IFERROR(GETPIVOTDATA("Tiempo estipulado",'P-TRANSP.'!$A$3,"Respuesta ","Referida","MES",B10,"Cumplimiento","A TIEMPO"),"")</f>
        <v>1</v>
      </c>
      <c r="G10" s="65">
        <f>IFERROR(GETPIVOTDATA("Count of Tiempo estipulado",'P-TRANSP.'!$A$3,"Respuesta ","Rechazada","MES",B10),"")</f>
        <v>0</v>
      </c>
    </row>
    <row r="11" spans="2:9" x14ac:dyDescent="0.25">
      <c r="B11" s="63" t="str">
        <f>'DATA VALIDATION'!$L26</f>
        <v>Junio 2016</v>
      </c>
      <c r="C11" s="64">
        <f>IFERROR(GETPIVOTDATA("Tiempo estipulado",'P-TRANSP.'!$A$3,"MES",B11),"")</f>
        <v>8</v>
      </c>
      <c r="D11" s="64">
        <f>IFERROR(GETPIVOTDATA("Tiempo estipulado",'P-TRANSP.'!$A$3,"MES",B11,"TIEMPO ANTES DE","ANTES DE 10 DIAS"),"")</f>
        <v>8</v>
      </c>
      <c r="E11" s="64" t="str">
        <f>IFERROR(GETPIVOTDATA("Tiempo estipulado",'P-TRANSP.'!$A$3,"MES",B11,"TIEMPO ANTES DE","DE 10 A 15 DIAS"),"")</f>
        <v/>
      </c>
      <c r="F11" s="64">
        <f>IFERROR(GETPIVOTDATA("Tiempo estipulado",'P-TRANSP.'!$A$3,"Respuesta ","Referida","MES",B11,"Cumplimiento","A TIEMPO"),"")</f>
        <v>2</v>
      </c>
      <c r="G11" s="65">
        <f>IFERROR(GETPIVOTDATA("Count of Tiempo estipulado",'P-TRANSP.'!$A$3,"Respuesta ","Rechazada","MES",B11),"")</f>
        <v>0</v>
      </c>
    </row>
    <row r="12" spans="2:9" x14ac:dyDescent="0.25">
      <c r="B12" s="63" t="str">
        <f>'DATA VALIDATION'!$L27</f>
        <v>Julio 2016</v>
      </c>
      <c r="C12" s="64">
        <f>IFERROR(GETPIVOTDATA("Tiempo estipulado",'P-TRANSP.'!$A$3,"MES",B12),"")</f>
        <v>11</v>
      </c>
      <c r="D12" s="64">
        <f>IFERROR(GETPIVOTDATA("Tiempo estipulado",'P-TRANSP.'!$A$3,"MES",B12,"TIEMPO ANTES DE","ANTES DE 10 DIAS"),"")</f>
        <v>11</v>
      </c>
      <c r="E12" s="64" t="str">
        <f>IFERROR(GETPIVOTDATA("Tiempo estipulado",'P-TRANSP.'!$A$3,"MES",B12,"TIEMPO ANTES DE","DE 10 A 15 DIAS"),"")</f>
        <v/>
      </c>
      <c r="F12" s="64">
        <f>IFERROR(GETPIVOTDATA("Tiempo estipulado",'P-TRANSP.'!$A$3,"Respuesta ","Referida","MES",B12,"Cumplimiento","A TIEMPO"),"")</f>
        <v>0</v>
      </c>
      <c r="G12" s="65">
        <f>IFERROR(GETPIVOTDATA("Count of Tiempo estipulado",'P-TRANSP.'!$A$3,"Respuesta ","Rechazada","MES",B12),"")</f>
        <v>1</v>
      </c>
    </row>
    <row r="13" spans="2:9" x14ac:dyDescent="0.25">
      <c r="B13" s="63" t="str">
        <f>'DATA VALIDATION'!$L28</f>
        <v>Agosto 2016</v>
      </c>
      <c r="C13" s="64">
        <f>IFERROR(GETPIVOTDATA("Tiempo estipulado",'P-TRANSP.'!$A$3,"MES",B13),"")</f>
        <v>6</v>
      </c>
      <c r="D13" s="64">
        <f>IFERROR(GETPIVOTDATA("Tiempo estipulado",'P-TRANSP.'!$A$3,"MES",B13,"TIEMPO ANTES DE","ANTES DE 10 DIAS"),"")</f>
        <v>5</v>
      </c>
      <c r="E13" s="64">
        <f>IFERROR(GETPIVOTDATA("Tiempo estipulado",'P-TRANSP.'!$A$3,"MES",B13,"TIEMPO ANTES DE","DE 10 A 15 DIAS"),"")</f>
        <v>1</v>
      </c>
      <c r="F13" s="64">
        <f>IFERROR(GETPIVOTDATA("Tiempo estipulado",'P-TRANSP.'!$A$3,"Respuesta ","Referida","MES",B13,"Cumplimiento","A TIEMPO"),"")</f>
        <v>1</v>
      </c>
      <c r="G13" s="65">
        <f>IFERROR(GETPIVOTDATA("Count of Tiempo estipulado",'P-TRANSP.'!$A$3,"Respuesta ","Rechazada","MES",B13),"")</f>
        <v>1</v>
      </c>
    </row>
    <row r="14" spans="2:9" x14ac:dyDescent="0.25">
      <c r="B14" s="63" t="str">
        <f>'DATA VALIDATION'!$L29</f>
        <v>Septiembre 2016</v>
      </c>
      <c r="C14" s="64">
        <f>IFERROR(GETPIVOTDATA("Tiempo estipulado",'P-TRANSP.'!$A$3,"MES",B14),"")</f>
        <v>4</v>
      </c>
      <c r="D14" s="64">
        <f>IFERROR(GETPIVOTDATA("Tiempo estipulado",'P-TRANSP.'!$A$3,"MES",B14,"TIEMPO ANTES DE","ANTES DE 10 DIAS"),"")</f>
        <v>4</v>
      </c>
      <c r="E14" s="64" t="str">
        <f>IFERROR(GETPIVOTDATA("Tiempo estipulado",'P-TRANSP.'!$A$3,"MES",B14,"TIEMPO ANTES DE","DE 10 A 15 DIAS"),"")</f>
        <v/>
      </c>
      <c r="F14" s="64">
        <f>IFERROR(GETPIVOTDATA("Tiempo estipulado",'P-TRANSP.'!$A$3,"Respuesta ","Referida","MES",B14,"Cumplimiento","A TIEMPO"),"")</f>
        <v>1</v>
      </c>
      <c r="G14" s="65">
        <f>IFERROR(GETPIVOTDATA("Count of Tiempo estipulado",'P-TRANSP.'!$A$3,"Respuesta ","Rechazada","MES",B14),"")</f>
        <v>0</v>
      </c>
    </row>
    <row r="15" spans="2:9" x14ac:dyDescent="0.25">
      <c r="B15" s="63" t="str">
        <f>'DATA VALIDATION'!$L30</f>
        <v>Octubre 2016</v>
      </c>
      <c r="C15" s="64">
        <f>IFERROR(GETPIVOTDATA("Tiempo estipulado",'P-TRANSP.'!$A$3,"MES",B15),"")</f>
        <v>5</v>
      </c>
      <c r="D15" s="64">
        <f>IFERROR(GETPIVOTDATA("Tiempo estipulado",'P-TRANSP.'!$A$3,"MES",B15,"TIEMPO ANTES DE","ANTES DE 10 DIAS"),"")</f>
        <v>4</v>
      </c>
      <c r="E15" s="64" t="str">
        <f>IFERROR(GETPIVOTDATA("Tiempo estipulado",'P-TRANSP.'!$A$3,"MES",B15,"TIEMPO ANTES DE","DE 10 A 15 DIAS"),"")</f>
        <v/>
      </c>
      <c r="F15" s="64">
        <f>IFERROR(GETPIVOTDATA("Tiempo estipulado",'P-TRANSP.'!$A$3,"Respuesta ","Referida","MES",B15,"Cumplimiento","A TIEMPO"),"")</f>
        <v>0</v>
      </c>
      <c r="G15" s="65">
        <f>IFERROR(GETPIVOTDATA("Count of Tiempo estipulado",'P-TRANSP.'!$A$3,"Respuesta ","Rechazada","MES",B15),"")</f>
        <v>1</v>
      </c>
    </row>
    <row r="16" spans="2:9" x14ac:dyDescent="0.25">
      <c r="B16" s="63" t="str">
        <f>'DATA VALIDATION'!$L31</f>
        <v>Noviembre 2016</v>
      </c>
      <c r="C16" s="64">
        <f>IFERROR(GETPIVOTDATA("Tiempo estipulado",'P-TRANSP.'!$A$3,"MES",B16),"")</f>
        <v>3</v>
      </c>
      <c r="D16" s="64">
        <f>IFERROR(GETPIVOTDATA("Tiempo estipulado",'P-TRANSP.'!$A$3,"MES",B16,"TIEMPO ANTES DE","ANTES DE 10 DIAS"),"")</f>
        <v>3</v>
      </c>
      <c r="E16" s="64" t="str">
        <f>IFERROR(GETPIVOTDATA("Tiempo estipulado",'P-TRANSP.'!$A$3,"MES",B16,"TIEMPO ANTES DE","DE 10 A 15 DIAS"),"")</f>
        <v/>
      </c>
      <c r="F16" s="64">
        <f>IFERROR(GETPIVOTDATA("Tiempo estipulado",'P-TRANSP.'!$A$3,"Respuesta ","Referida","MES",B16,"Cumplimiento","A TIEMPO"),"")</f>
        <v>0</v>
      </c>
      <c r="G16" s="65">
        <f>IFERROR(GETPIVOTDATA("Count of Tiempo estipulado",'P-TRANSP.'!$A$3,"Respuesta ","Rechazada","MES",B16),"")</f>
        <v>0</v>
      </c>
    </row>
    <row r="17" spans="2:12" ht="15.75" thickBot="1" x14ac:dyDescent="0.3">
      <c r="B17" s="63" t="str">
        <f>'DATA VALIDATION'!$L32</f>
        <v>Diciembre 2016</v>
      </c>
      <c r="C17" s="64">
        <v>3</v>
      </c>
      <c r="D17" s="64">
        <v>3</v>
      </c>
      <c r="E17" s="64" t="str">
        <f>IFERROR(GETPIVOTDATA("Tiempo estipulado",'P-TRANSP.'!$A$3,"MES",B17,"TIEMPO ANTES DE","DE 10 A 15 DIAS"),"")</f>
        <v/>
      </c>
      <c r="F17" s="64">
        <v>0</v>
      </c>
      <c r="G17" s="65">
        <v>0</v>
      </c>
    </row>
    <row r="18" spans="2:12" ht="15.75" thickBot="1" x14ac:dyDescent="0.3">
      <c r="B18" s="66" t="s">
        <v>165</v>
      </c>
      <c r="C18" s="67">
        <f>+SUM(C6:C17)</f>
        <v>65</v>
      </c>
      <c r="D18" s="67">
        <f>SUM(D6:D17)</f>
        <v>62</v>
      </c>
      <c r="E18" s="67">
        <f>SUM(E6:E17)</f>
        <v>1</v>
      </c>
      <c r="F18" s="68">
        <f>SUM(F6:F17)</f>
        <v>6</v>
      </c>
      <c r="G18" s="69">
        <f>SUM(G6:G17)</f>
        <v>5</v>
      </c>
    </row>
    <row r="19" spans="2:12" x14ac:dyDescent="0.25">
      <c r="B19" s="91"/>
      <c r="C19" s="92"/>
      <c r="D19" s="92"/>
      <c r="E19" s="92"/>
      <c r="F19" s="93"/>
      <c r="G19" s="92"/>
    </row>
    <row r="20" spans="2:12" x14ac:dyDescent="0.25">
      <c r="B20" s="91"/>
      <c r="C20" s="92"/>
      <c r="D20" s="92"/>
      <c r="E20" s="92"/>
    </row>
    <row r="21" spans="2:12" x14ac:dyDescent="0.25">
      <c r="B21" s="91"/>
      <c r="C21" s="92"/>
      <c r="D21" s="92"/>
      <c r="E21" s="92"/>
      <c r="F21" s="109" t="s">
        <v>202</v>
      </c>
    </row>
    <row r="22" spans="2:12" x14ac:dyDescent="0.25">
      <c r="B22" s="91"/>
      <c r="C22" s="92"/>
      <c r="D22" s="92"/>
      <c r="E22" s="92"/>
      <c r="F22" s="94"/>
    </row>
    <row r="23" spans="2:12" x14ac:dyDescent="0.25">
      <c r="B23" s="91"/>
      <c r="C23" s="92"/>
      <c r="D23" s="92"/>
      <c r="E23" s="92"/>
      <c r="F23" s="94"/>
    </row>
    <row r="24" spans="2:12" x14ac:dyDescent="0.25">
      <c r="B24" s="91"/>
      <c r="C24" s="92"/>
      <c r="D24" s="92"/>
      <c r="E24" s="92"/>
      <c r="F24" s="94"/>
    </row>
    <row r="25" spans="2:12" x14ac:dyDescent="0.25">
      <c r="B25" s="91"/>
      <c r="C25" s="92"/>
      <c r="D25" s="92"/>
      <c r="E25" s="92"/>
      <c r="F25" s="94"/>
    </row>
    <row r="26" spans="2:12" x14ac:dyDescent="0.25">
      <c r="B26" s="91"/>
      <c r="C26" s="92"/>
      <c r="D26" s="92"/>
      <c r="E26" s="92"/>
      <c r="F26" s="94"/>
      <c r="G26" s="95" t="str">
        <f>IF($F$23=TRUE,B10,"")</f>
        <v/>
      </c>
      <c r="H26" s="95" t="str">
        <f t="shared" ref="H26:H27" si="0">+IF($F$23=TRUE,C10,"")</f>
        <v/>
      </c>
      <c r="I26" s="95" t="str">
        <f t="shared" ref="I26:I27" si="1">+IF($F$23=TRUE,D10,"")</f>
        <v/>
      </c>
      <c r="J26" s="95" t="str">
        <f t="shared" ref="J26:J27" si="2">+IF($F$23=TRUE,E10,"")</f>
        <v/>
      </c>
      <c r="K26" s="95" t="str">
        <f t="shared" ref="K26:K27" si="3">+IF($F$23=TRUE,F10,"")</f>
        <v/>
      </c>
      <c r="L26" s="95" t="str">
        <f t="shared" ref="L26:L27" si="4">+IF($F$23=TRUE,G10,"")</f>
        <v/>
      </c>
    </row>
    <row r="27" spans="2:12" x14ac:dyDescent="0.25">
      <c r="B27" s="91"/>
      <c r="C27" s="92"/>
      <c r="D27" s="92"/>
      <c r="E27" s="92"/>
      <c r="F27" s="94"/>
      <c r="G27" s="95" t="str">
        <f>IF($F$23=TRUE,B11,"")</f>
        <v/>
      </c>
      <c r="H27" s="95" t="str">
        <f t="shared" si="0"/>
        <v/>
      </c>
      <c r="I27" s="95" t="str">
        <f t="shared" si="1"/>
        <v/>
      </c>
      <c r="J27" s="95" t="str">
        <f t="shared" si="2"/>
        <v/>
      </c>
      <c r="K27" s="95" t="str">
        <f t="shared" si="3"/>
        <v/>
      </c>
      <c r="L27" s="95" t="str">
        <f t="shared" si="4"/>
        <v/>
      </c>
    </row>
    <row r="28" spans="2:12" x14ac:dyDescent="0.25">
      <c r="B28" s="91"/>
      <c r="C28" s="92"/>
      <c r="D28" s="92"/>
      <c r="E28" s="92"/>
      <c r="F28" s="94"/>
      <c r="G28" s="95" t="str">
        <f>IF($F$24=TRUE,B12,"")</f>
        <v/>
      </c>
      <c r="H28" s="95" t="str">
        <f>+IF($F$24=TRUE,C12,"")</f>
        <v/>
      </c>
      <c r="I28" s="95" t="str">
        <f t="shared" ref="I28:L28" si="5">+IF($F$24=TRUE,D12,"")</f>
        <v/>
      </c>
      <c r="J28" s="95" t="str">
        <f t="shared" si="5"/>
        <v/>
      </c>
      <c r="K28" s="95" t="str">
        <f t="shared" si="5"/>
        <v/>
      </c>
      <c r="L28" s="95" t="str">
        <f t="shared" si="5"/>
        <v/>
      </c>
    </row>
    <row r="29" spans="2:12" x14ac:dyDescent="0.25">
      <c r="B29" s="91"/>
      <c r="C29" s="92"/>
      <c r="D29" s="92"/>
      <c r="E29" s="92"/>
      <c r="F29" s="94"/>
      <c r="G29" s="95" t="str">
        <f>IF($F$24=TRUE,B13,"")</f>
        <v/>
      </c>
      <c r="H29" s="95" t="str">
        <f t="shared" ref="H29:H30" si="6">+IF($F$24=TRUE,C13,"")</f>
        <v/>
      </c>
      <c r="I29" s="95" t="str">
        <f t="shared" ref="I29:I30" si="7">+IF($F$24=TRUE,D13,"")</f>
        <v/>
      </c>
      <c r="J29" s="95" t="str">
        <f t="shared" ref="J29:J30" si="8">+IF($F$24=TRUE,E13,"")</f>
        <v/>
      </c>
      <c r="K29" s="95" t="str">
        <f t="shared" ref="K29:K30" si="9">+IF($F$24=TRUE,F13,"")</f>
        <v/>
      </c>
      <c r="L29" s="95" t="str">
        <f t="shared" ref="L29:L30" si="10">+IF($F$24=TRUE,G13,"")</f>
        <v/>
      </c>
    </row>
    <row r="30" spans="2:12" x14ac:dyDescent="0.25">
      <c r="B30" s="91"/>
      <c r="C30" s="92"/>
      <c r="D30" s="92"/>
      <c r="E30" s="92"/>
      <c r="F30" s="94"/>
      <c r="G30" s="95" t="str">
        <f>IF($F$24=TRUE,B14,"")</f>
        <v/>
      </c>
      <c r="H30" s="95" t="str">
        <f t="shared" si="6"/>
        <v/>
      </c>
      <c r="I30" s="95" t="str">
        <f t="shared" si="7"/>
        <v/>
      </c>
      <c r="J30" s="95" t="str">
        <f t="shared" si="8"/>
        <v/>
      </c>
      <c r="K30" s="95" t="str">
        <f t="shared" si="9"/>
        <v/>
      </c>
      <c r="L30" s="95" t="str">
        <f t="shared" si="10"/>
        <v/>
      </c>
    </row>
    <row r="31" spans="2:12" x14ac:dyDescent="0.25">
      <c r="B31" s="91"/>
      <c r="C31" s="92"/>
      <c r="D31" s="92"/>
      <c r="E31" s="92"/>
      <c r="F31" s="94"/>
      <c r="G31" s="95" t="str">
        <f>IF($F$25=TRUE,B15,"")</f>
        <v/>
      </c>
      <c r="H31" s="95" t="str">
        <f>+IF($F$25=TRUE,C15,"")</f>
        <v/>
      </c>
      <c r="I31" s="95" t="str">
        <f t="shared" ref="I31:L31" si="11">+IF($F$25=TRUE,D15,"")</f>
        <v/>
      </c>
      <c r="J31" s="95" t="str">
        <f t="shared" si="11"/>
        <v/>
      </c>
      <c r="K31" s="95" t="str">
        <f t="shared" si="11"/>
        <v/>
      </c>
      <c r="L31" s="95" t="str">
        <f t="shared" si="11"/>
        <v/>
      </c>
    </row>
    <row r="32" spans="2:12" x14ac:dyDescent="0.25">
      <c r="B32" s="91"/>
      <c r="C32" s="92"/>
      <c r="D32" s="92"/>
      <c r="E32" s="92"/>
      <c r="F32" s="94"/>
      <c r="G32" s="95" t="str">
        <f>IF($F$25=TRUE,B16,"")</f>
        <v/>
      </c>
      <c r="H32" s="95" t="str">
        <f t="shared" ref="H32:H33" si="12">+IF($F$25=TRUE,C16,"")</f>
        <v/>
      </c>
      <c r="I32" s="95" t="str">
        <f t="shared" ref="I32:I33" si="13">+IF($F$25=TRUE,D16,"")</f>
        <v/>
      </c>
      <c r="J32" s="95" t="str">
        <f t="shared" ref="J32:J33" si="14">+IF($F$25=TRUE,E16,"")</f>
        <v/>
      </c>
      <c r="K32" s="95" t="str">
        <f t="shared" ref="K32:K33" si="15">+IF($F$25=TRUE,F16,"")</f>
        <v/>
      </c>
      <c r="L32" s="95" t="str">
        <f t="shared" ref="L32:L33" si="16">+IF($F$25=TRUE,G16,"")</f>
        <v/>
      </c>
    </row>
    <row r="33" spans="2:12" x14ac:dyDescent="0.25">
      <c r="B33" s="91"/>
      <c r="C33" s="92"/>
      <c r="D33" s="92"/>
      <c r="E33" s="92"/>
      <c r="F33" s="94"/>
      <c r="G33" s="95" t="str">
        <f>IF($F$25=TRUE,B17,"")</f>
        <v/>
      </c>
      <c r="H33" s="95" t="str">
        <f t="shared" si="12"/>
        <v/>
      </c>
      <c r="I33" s="95" t="str">
        <f t="shared" si="13"/>
        <v/>
      </c>
      <c r="J33" s="95" t="str">
        <f t="shared" si="14"/>
        <v/>
      </c>
      <c r="K33" s="95" t="str">
        <f t="shared" si="15"/>
        <v/>
      </c>
      <c r="L33" s="95" t="str">
        <f t="shared" si="16"/>
        <v/>
      </c>
    </row>
    <row r="34" spans="2:12" x14ac:dyDescent="0.25">
      <c r="B34" s="91"/>
      <c r="C34" s="92"/>
      <c r="D34" s="92"/>
      <c r="E34" s="92"/>
      <c r="F34" s="94"/>
      <c r="G34" s="95"/>
    </row>
    <row r="35" spans="2:12" x14ac:dyDescent="0.25">
      <c r="B35" s="91"/>
      <c r="C35" s="92"/>
      <c r="D35" s="92"/>
      <c r="E35" s="92"/>
      <c r="F35" s="94"/>
      <c r="G35" s="95"/>
    </row>
    <row r="36" spans="2:12" x14ac:dyDescent="0.25">
      <c r="B36" s="91"/>
      <c r="C36" s="92"/>
      <c r="D36" s="92"/>
      <c r="E36" s="92"/>
      <c r="F36" s="94"/>
      <c r="G36" s="95"/>
    </row>
    <row r="37" spans="2:12" x14ac:dyDescent="0.25">
      <c r="B37" s="58"/>
      <c r="C37" s="58"/>
      <c r="D37" s="58"/>
      <c r="E37" s="58"/>
      <c r="F37" s="58"/>
      <c r="G37" s="58"/>
    </row>
    <row r="38" spans="2:12" x14ac:dyDescent="0.25">
      <c r="B38" s="91"/>
      <c r="C38" s="92"/>
      <c r="D38" s="92"/>
      <c r="E38" s="92"/>
      <c r="F38" s="93"/>
      <c r="G38" s="92"/>
    </row>
    <row r="39" spans="2:12" x14ac:dyDescent="0.25">
      <c r="B39" s="110"/>
      <c r="C39" s="110"/>
      <c r="D39" s="110"/>
      <c r="E39" s="110"/>
      <c r="F39" s="110"/>
      <c r="G39" s="110"/>
    </row>
    <row r="41" spans="2:12" x14ac:dyDescent="0.25">
      <c r="H41" s="70"/>
    </row>
  </sheetData>
  <mergeCells count="2">
    <mergeCell ref="B1:G2"/>
    <mergeCell ref="C4:G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Option Button 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Option Button 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Option Button 1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Option Button 1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VALIDATION'!$I$21:$I$27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10"/>
  <sheetViews>
    <sheetView showGridLines="0" workbookViewId="0">
      <selection activeCell="B11" sqref="B11"/>
    </sheetView>
  </sheetViews>
  <sheetFormatPr defaultRowHeight="15" x14ac:dyDescent="0.25"/>
  <cols>
    <col min="2" max="2" width="17.85546875" bestFit="1" customWidth="1"/>
    <col min="3" max="3" width="11.42578125" bestFit="1" customWidth="1"/>
    <col min="5" max="5" width="11.42578125" bestFit="1" customWidth="1"/>
    <col min="6" max="6" width="5" bestFit="1" customWidth="1"/>
    <col min="7" max="8" width="16" bestFit="1" customWidth="1"/>
    <col min="9" max="9" width="22.140625" bestFit="1" customWidth="1"/>
    <col min="10" max="10" width="17.7109375" customWidth="1"/>
    <col min="11" max="11" width="15.85546875" bestFit="1" customWidth="1"/>
    <col min="12" max="12" width="16" bestFit="1" customWidth="1"/>
    <col min="13" max="13" width="12.7109375" bestFit="1" customWidth="1"/>
    <col min="15" max="15" width="22.5703125" bestFit="1" customWidth="1"/>
  </cols>
  <sheetData>
    <row r="5" spans="2:13" x14ac:dyDescent="0.25">
      <c r="B5" s="96" t="s">
        <v>4</v>
      </c>
      <c r="C5" s="97">
        <v>15</v>
      </c>
      <c r="D5" s="97"/>
      <c r="E5" s="98">
        <v>41640</v>
      </c>
      <c r="H5" s="95">
        <v>4</v>
      </c>
      <c r="I5" s="57"/>
      <c r="J5" s="57"/>
      <c r="K5" s="57"/>
      <c r="L5" s="57"/>
      <c r="M5" s="57"/>
    </row>
    <row r="6" spans="2:13" x14ac:dyDescent="0.25">
      <c r="B6" s="99" t="s">
        <v>5</v>
      </c>
      <c r="C6" s="100">
        <v>5</v>
      </c>
      <c r="D6" s="100"/>
      <c r="E6" s="101">
        <v>44196</v>
      </c>
      <c r="H6" s="108" t="s">
        <v>24</v>
      </c>
      <c r="I6" s="106" t="s">
        <v>159</v>
      </c>
      <c r="J6" s="107" t="s">
        <v>161</v>
      </c>
      <c r="K6" s="107" t="s">
        <v>162</v>
      </c>
      <c r="L6" s="107" t="s">
        <v>163</v>
      </c>
      <c r="M6" s="107" t="s">
        <v>164</v>
      </c>
    </row>
    <row r="7" spans="2:13" x14ac:dyDescent="0.25">
      <c r="B7" s="99" t="s">
        <v>6</v>
      </c>
      <c r="C7" s="100">
        <v>2</v>
      </c>
      <c r="D7" s="100"/>
      <c r="E7" s="102"/>
      <c r="H7" s="95" t="str">
        <f>IF($H$5=1,INDEX($L$21:$L$32,1,0),IF($H$5=2,INDEX($L$21:$L$32,4,0),IF($H$5=3,INDEX($L$21:$L$32,7,0),IF($H$5=4,INDEX($L$21:$L$32,10,0)))))</f>
        <v>Octubre 2016</v>
      </c>
      <c r="I7" s="95">
        <f>VLOOKUP($H7,TRANSPARENCIA!$B$5:$G$17,2,FALSE)</f>
        <v>5</v>
      </c>
      <c r="J7" s="95">
        <f>VLOOKUP($H7,TRANSPARENCIA!$B$5:$G$17,3,FALSE)</f>
        <v>4</v>
      </c>
      <c r="K7" s="95" t="str">
        <f>VLOOKUP($H7,TRANSPARENCIA!$B$5:$G$17,4,FALSE)</f>
        <v/>
      </c>
      <c r="L7" s="95">
        <f>VLOOKUP($H7,TRANSPARENCIA!$B$5:$G$17,5,FALSE)</f>
        <v>0</v>
      </c>
      <c r="M7" s="95">
        <f>VLOOKUP($H7,TRANSPARENCIA!$B$5:$G$17,6,FALSE)</f>
        <v>1</v>
      </c>
    </row>
    <row r="8" spans="2:13" x14ac:dyDescent="0.25">
      <c r="B8" s="99" t="s">
        <v>25</v>
      </c>
      <c r="C8" s="100">
        <v>3</v>
      </c>
      <c r="D8" s="100"/>
      <c r="E8" s="102"/>
      <c r="H8" s="95" t="str">
        <f>IF($H$5=1,INDEX($L$21:$L$32,2,0),IF($H$5=2,INDEX($L$21:$L$32,5,0),IF($H$5=3,INDEX($L$21:$L$32,8,0),IF($H$5=4,INDEX($L$21:$L$32,11,0)))))</f>
        <v>Noviembre 2016</v>
      </c>
      <c r="I8" s="95">
        <f>VLOOKUP($H8,TRANSPARENCIA!$B$5:$G$17,2,FALSE)</f>
        <v>3</v>
      </c>
      <c r="J8" s="95">
        <f>VLOOKUP($H8,TRANSPARENCIA!$B$5:$G$17,3,FALSE)</f>
        <v>3</v>
      </c>
      <c r="K8" s="95" t="str">
        <f>VLOOKUP($H8,TRANSPARENCIA!$B$5:$G$17,4,FALSE)</f>
        <v/>
      </c>
      <c r="L8" s="95">
        <f>VLOOKUP($H8,TRANSPARENCIA!$B$5:$G$17,5,FALSE)</f>
        <v>0</v>
      </c>
      <c r="M8" s="95">
        <f>VLOOKUP($H8,TRANSPARENCIA!$B$5:$G$17,6,FALSE)</f>
        <v>0</v>
      </c>
    </row>
    <row r="9" spans="2:13" x14ac:dyDescent="0.25">
      <c r="B9" s="99" t="s">
        <v>10</v>
      </c>
      <c r="C9" s="100">
        <v>5</v>
      </c>
      <c r="D9" s="100"/>
      <c r="E9" s="102"/>
      <c r="H9" s="95" t="str">
        <f>IF($H$5=1,INDEX($L$21:$L$32,3,0),IF($H$5=2,INDEX($L$21:$L$32,6,0),IF($H$5=3,INDEX($L$21:$L$32,9,0),IF($H$5=4,INDEX($L$21:$L$32,12,0)))))</f>
        <v>Diciembre 2016</v>
      </c>
      <c r="I9" s="95">
        <f>VLOOKUP($H9,TRANSPARENCIA!$B$5:$G$17,2,FALSE)</f>
        <v>3</v>
      </c>
      <c r="J9" s="95">
        <f>VLOOKUP($H9,TRANSPARENCIA!$B$5:$G$17,3,FALSE)</f>
        <v>3</v>
      </c>
      <c r="K9" s="95" t="str">
        <f>VLOOKUP($H9,TRANSPARENCIA!$B$5:$G$17,4,FALSE)</f>
        <v/>
      </c>
      <c r="L9" s="95">
        <f>VLOOKUP($H9,TRANSPARENCIA!$B$5:$G$17,5,FALSE)</f>
        <v>0</v>
      </c>
      <c r="M9" s="95">
        <f>VLOOKUP($H9,TRANSPARENCIA!$B$5:$G$17,6,FALSE)</f>
        <v>0</v>
      </c>
    </row>
    <row r="10" spans="2:13" x14ac:dyDescent="0.25">
      <c r="B10" s="99" t="s">
        <v>414</v>
      </c>
      <c r="C10" s="100"/>
      <c r="D10" s="100"/>
      <c r="E10" s="102"/>
      <c r="H10" s="95" t="str">
        <f>IF(TRANSPARENCIA!$F$23=TRUE,TRANSPARENCIA!B9,"")</f>
        <v/>
      </c>
      <c r="I10" s="95" t="str">
        <f>+IF(TRANSPARENCIA!$F$23=TRUE,TRANSPARENCIA!C9,"")</f>
        <v/>
      </c>
      <c r="J10" s="95" t="str">
        <f>+IF(TRANSPARENCIA!$F$23=TRUE,TRANSPARENCIA!D9,"")</f>
        <v/>
      </c>
      <c r="K10" s="95" t="str">
        <f>+IF(TRANSPARENCIA!$F$23=TRUE,TRANSPARENCIA!E9,"")</f>
        <v/>
      </c>
      <c r="L10" s="95" t="str">
        <f>+IF(TRANSPARENCIA!$F$23=TRUE,TRANSPARENCIA!F9,"")</f>
        <v/>
      </c>
      <c r="M10" s="95" t="str">
        <f>+IF(TRANSPARENCIA!$F$23=TRUE,TRANSPARENCIA!G9,"")</f>
        <v/>
      </c>
    </row>
    <row r="11" spans="2:13" x14ac:dyDescent="0.25">
      <c r="B11" s="99" t="s">
        <v>10</v>
      </c>
      <c r="C11" s="100"/>
      <c r="D11" s="100"/>
      <c r="E11" s="102"/>
    </row>
    <row r="12" spans="2:13" x14ac:dyDescent="0.25">
      <c r="B12" s="99" t="s">
        <v>11</v>
      </c>
      <c r="C12" s="100"/>
      <c r="D12" s="100"/>
      <c r="E12" s="102"/>
    </row>
    <row r="13" spans="2:13" x14ac:dyDescent="0.25">
      <c r="B13" s="103" t="s">
        <v>25</v>
      </c>
      <c r="C13" s="104"/>
      <c r="D13" s="104"/>
      <c r="E13" s="105"/>
    </row>
    <row r="17" spans="2:16" x14ac:dyDescent="0.25">
      <c r="B17" t="s">
        <v>20</v>
      </c>
    </row>
    <row r="18" spans="2:16" x14ac:dyDescent="0.25">
      <c r="B18" s="2">
        <v>41760</v>
      </c>
      <c r="C18" t="s">
        <v>21</v>
      </c>
    </row>
    <row r="19" spans="2:16" x14ac:dyDescent="0.25">
      <c r="L19">
        <f>+TRANSPARENCIA!B4</f>
        <v>2016</v>
      </c>
    </row>
    <row r="20" spans="2:16" x14ac:dyDescent="0.25">
      <c r="E20" s="52" t="s">
        <v>171</v>
      </c>
      <c r="F20" s="52" t="s">
        <v>172</v>
      </c>
      <c r="G20" s="52" t="s">
        <v>173</v>
      </c>
      <c r="I20" s="52" t="s">
        <v>172</v>
      </c>
      <c r="O20" s="96" t="s">
        <v>4</v>
      </c>
      <c r="P20" s="127">
        <v>15</v>
      </c>
    </row>
    <row r="21" spans="2:16" x14ac:dyDescent="0.25">
      <c r="B21">
        <v>1</v>
      </c>
      <c r="C21" t="s">
        <v>26</v>
      </c>
      <c r="E21" t="s">
        <v>26</v>
      </c>
      <c r="F21">
        <v>2014</v>
      </c>
      <c r="G21" t="str">
        <f>E21&amp;" "&amp;F21</f>
        <v>Enero  2014</v>
      </c>
      <c r="I21">
        <v>2014</v>
      </c>
      <c r="L21" t="str">
        <f>+E21&amp;" "&amp;$L$19</f>
        <v>Enero  2016</v>
      </c>
      <c r="O21" s="99" t="s">
        <v>414</v>
      </c>
      <c r="P21" s="102">
        <v>5</v>
      </c>
    </row>
    <row r="22" spans="2:16" x14ac:dyDescent="0.25">
      <c r="B22">
        <v>2</v>
      </c>
      <c r="C22" t="s">
        <v>27</v>
      </c>
      <c r="E22" t="s">
        <v>27</v>
      </c>
      <c r="F22">
        <v>2014</v>
      </c>
      <c r="G22" t="str">
        <f t="shared" ref="G22:G85" si="0">E22&amp;" "&amp;F22</f>
        <v>Febrero 2014</v>
      </c>
      <c r="I22">
        <v>2015</v>
      </c>
      <c r="L22" t="str">
        <f t="shared" ref="L22:L32" si="1">+E22&amp;" "&amp;$L$19</f>
        <v>Febrero 2016</v>
      </c>
      <c r="O22" s="99" t="s">
        <v>6</v>
      </c>
      <c r="P22" s="102">
        <v>3</v>
      </c>
    </row>
    <row r="23" spans="2:16" x14ac:dyDescent="0.25">
      <c r="B23">
        <v>3</v>
      </c>
      <c r="C23" t="s">
        <v>28</v>
      </c>
      <c r="E23" t="s">
        <v>28</v>
      </c>
      <c r="F23">
        <v>2014</v>
      </c>
      <c r="G23" t="str">
        <f t="shared" si="0"/>
        <v>Marzo 2014</v>
      </c>
      <c r="I23">
        <v>2016</v>
      </c>
      <c r="L23" t="str">
        <f t="shared" si="1"/>
        <v>Marzo 2016</v>
      </c>
      <c r="O23" s="99" t="s">
        <v>25</v>
      </c>
      <c r="P23" s="102">
        <v>3</v>
      </c>
    </row>
    <row r="24" spans="2:16" x14ac:dyDescent="0.25">
      <c r="B24">
        <v>4</v>
      </c>
      <c r="C24" t="s">
        <v>29</v>
      </c>
      <c r="E24" t="s">
        <v>29</v>
      </c>
      <c r="F24">
        <v>2014</v>
      </c>
      <c r="G24" t="str">
        <f t="shared" si="0"/>
        <v>Abril 2014</v>
      </c>
      <c r="I24">
        <v>2017</v>
      </c>
      <c r="L24" t="str">
        <f t="shared" si="1"/>
        <v>Abril 2016</v>
      </c>
      <c r="O24" s="103" t="s">
        <v>10</v>
      </c>
      <c r="P24" s="105">
        <v>5</v>
      </c>
    </row>
    <row r="25" spans="2:16" x14ac:dyDescent="0.25">
      <c r="B25">
        <v>5</v>
      </c>
      <c r="C25" t="s">
        <v>30</v>
      </c>
      <c r="E25" t="s">
        <v>30</v>
      </c>
      <c r="F25">
        <v>2014</v>
      </c>
      <c r="G25" t="str">
        <f t="shared" si="0"/>
        <v>Mayo 2014</v>
      </c>
      <c r="I25">
        <v>2018</v>
      </c>
      <c r="L25" t="str">
        <f t="shared" si="1"/>
        <v>Mayo 2016</v>
      </c>
    </row>
    <row r="26" spans="2:16" x14ac:dyDescent="0.25">
      <c r="B26">
        <v>6</v>
      </c>
      <c r="C26" t="s">
        <v>31</v>
      </c>
      <c r="E26" t="s">
        <v>31</v>
      </c>
      <c r="F26">
        <v>2014</v>
      </c>
      <c r="G26" t="str">
        <f t="shared" si="0"/>
        <v>Junio 2014</v>
      </c>
      <c r="I26">
        <v>2019</v>
      </c>
      <c r="L26" t="str">
        <f t="shared" si="1"/>
        <v>Junio 2016</v>
      </c>
    </row>
    <row r="27" spans="2:16" x14ac:dyDescent="0.25">
      <c r="B27">
        <v>7</v>
      </c>
      <c r="C27" t="s">
        <v>32</v>
      </c>
      <c r="E27" t="s">
        <v>32</v>
      </c>
      <c r="F27">
        <v>2014</v>
      </c>
      <c r="G27" t="str">
        <f t="shared" si="0"/>
        <v>Julio 2014</v>
      </c>
      <c r="I27">
        <v>2020</v>
      </c>
      <c r="L27" t="str">
        <f t="shared" si="1"/>
        <v>Julio 2016</v>
      </c>
    </row>
    <row r="28" spans="2:16" x14ac:dyDescent="0.25">
      <c r="B28">
        <v>8</v>
      </c>
      <c r="C28" t="s">
        <v>33</v>
      </c>
      <c r="E28" t="s">
        <v>33</v>
      </c>
      <c r="F28">
        <v>2014</v>
      </c>
      <c r="G28" t="str">
        <f t="shared" si="0"/>
        <v>Agosto 2014</v>
      </c>
      <c r="L28" t="str">
        <f t="shared" si="1"/>
        <v>Agosto 2016</v>
      </c>
    </row>
    <row r="29" spans="2:16" x14ac:dyDescent="0.25">
      <c r="B29">
        <v>9</v>
      </c>
      <c r="C29" t="s">
        <v>34</v>
      </c>
      <c r="E29" t="s">
        <v>34</v>
      </c>
      <c r="F29">
        <v>2014</v>
      </c>
      <c r="G29" t="str">
        <f t="shared" si="0"/>
        <v>Septiembre 2014</v>
      </c>
      <c r="L29" t="str">
        <f t="shared" si="1"/>
        <v>Septiembre 2016</v>
      </c>
    </row>
    <row r="30" spans="2:16" x14ac:dyDescent="0.25">
      <c r="B30">
        <v>10</v>
      </c>
      <c r="C30" t="s">
        <v>35</v>
      </c>
      <c r="E30" t="s">
        <v>35</v>
      </c>
      <c r="F30">
        <v>2014</v>
      </c>
      <c r="G30" t="str">
        <f t="shared" si="0"/>
        <v>Octubre 2014</v>
      </c>
      <c r="L30" t="str">
        <f t="shared" si="1"/>
        <v>Octubre 2016</v>
      </c>
    </row>
    <row r="31" spans="2:16" x14ac:dyDescent="0.25">
      <c r="B31">
        <v>11</v>
      </c>
      <c r="C31" t="s">
        <v>36</v>
      </c>
      <c r="E31" t="s">
        <v>36</v>
      </c>
      <c r="F31">
        <v>2014</v>
      </c>
      <c r="G31" t="str">
        <f t="shared" si="0"/>
        <v>Noviembre 2014</v>
      </c>
      <c r="L31" t="str">
        <f t="shared" si="1"/>
        <v>Noviembre 2016</v>
      </c>
    </row>
    <row r="32" spans="2:16" x14ac:dyDescent="0.25">
      <c r="B32">
        <v>12</v>
      </c>
      <c r="C32" t="s">
        <v>37</v>
      </c>
      <c r="E32" t="s">
        <v>37</v>
      </c>
      <c r="F32">
        <v>2014</v>
      </c>
      <c r="G32" t="str">
        <f t="shared" si="0"/>
        <v>Diciembre 2014</v>
      </c>
      <c r="L32" t="str">
        <f t="shared" si="1"/>
        <v>Diciembre 2016</v>
      </c>
    </row>
    <row r="33" spans="5:7" x14ac:dyDescent="0.25">
      <c r="E33" t="s">
        <v>26</v>
      </c>
      <c r="F33">
        <v>2015</v>
      </c>
      <c r="G33" t="str">
        <f t="shared" si="0"/>
        <v>Enero  2015</v>
      </c>
    </row>
    <row r="34" spans="5:7" x14ac:dyDescent="0.25">
      <c r="E34" t="s">
        <v>27</v>
      </c>
      <c r="F34">
        <v>2015</v>
      </c>
      <c r="G34" t="str">
        <f t="shared" si="0"/>
        <v>Febrero 2015</v>
      </c>
    </row>
    <row r="35" spans="5:7" x14ac:dyDescent="0.25">
      <c r="E35" t="s">
        <v>28</v>
      </c>
      <c r="F35">
        <v>2015</v>
      </c>
      <c r="G35" t="str">
        <f t="shared" si="0"/>
        <v>Marzo 2015</v>
      </c>
    </row>
    <row r="36" spans="5:7" x14ac:dyDescent="0.25">
      <c r="E36" t="s">
        <v>29</v>
      </c>
      <c r="F36">
        <v>2015</v>
      </c>
      <c r="G36" t="str">
        <f t="shared" si="0"/>
        <v>Abril 2015</v>
      </c>
    </row>
    <row r="37" spans="5:7" x14ac:dyDescent="0.25">
      <c r="E37" t="s">
        <v>30</v>
      </c>
      <c r="F37">
        <v>2015</v>
      </c>
      <c r="G37" t="str">
        <f t="shared" si="0"/>
        <v>Mayo 2015</v>
      </c>
    </row>
    <row r="38" spans="5:7" x14ac:dyDescent="0.25">
      <c r="E38" t="s">
        <v>31</v>
      </c>
      <c r="F38">
        <v>2015</v>
      </c>
      <c r="G38" t="str">
        <f t="shared" si="0"/>
        <v>Junio 2015</v>
      </c>
    </row>
    <row r="39" spans="5:7" x14ac:dyDescent="0.25">
      <c r="E39" t="s">
        <v>32</v>
      </c>
      <c r="F39">
        <v>2015</v>
      </c>
      <c r="G39" t="str">
        <f t="shared" si="0"/>
        <v>Julio 2015</v>
      </c>
    </row>
    <row r="40" spans="5:7" x14ac:dyDescent="0.25">
      <c r="E40" t="s">
        <v>33</v>
      </c>
      <c r="F40">
        <v>2015</v>
      </c>
      <c r="G40" t="str">
        <f t="shared" si="0"/>
        <v>Agosto 2015</v>
      </c>
    </row>
    <row r="41" spans="5:7" x14ac:dyDescent="0.25">
      <c r="E41" t="s">
        <v>34</v>
      </c>
      <c r="F41">
        <v>2015</v>
      </c>
      <c r="G41" t="str">
        <f t="shared" si="0"/>
        <v>Septiembre 2015</v>
      </c>
    </row>
    <row r="42" spans="5:7" x14ac:dyDescent="0.25">
      <c r="E42" t="s">
        <v>35</v>
      </c>
      <c r="F42">
        <v>2015</v>
      </c>
      <c r="G42" t="str">
        <f t="shared" si="0"/>
        <v>Octubre 2015</v>
      </c>
    </row>
    <row r="43" spans="5:7" x14ac:dyDescent="0.25">
      <c r="E43" t="s">
        <v>36</v>
      </c>
      <c r="F43">
        <v>2015</v>
      </c>
      <c r="G43" t="str">
        <f t="shared" si="0"/>
        <v>Noviembre 2015</v>
      </c>
    </row>
    <row r="44" spans="5:7" x14ac:dyDescent="0.25">
      <c r="E44" t="s">
        <v>37</v>
      </c>
      <c r="F44">
        <v>2015</v>
      </c>
      <c r="G44" t="str">
        <f t="shared" si="0"/>
        <v>Diciembre 2015</v>
      </c>
    </row>
    <row r="45" spans="5:7" x14ac:dyDescent="0.25">
      <c r="E45" t="s">
        <v>26</v>
      </c>
      <c r="F45">
        <v>2016</v>
      </c>
      <c r="G45" t="str">
        <f t="shared" si="0"/>
        <v>Enero  2016</v>
      </c>
    </row>
    <row r="46" spans="5:7" x14ac:dyDescent="0.25">
      <c r="E46" t="s">
        <v>27</v>
      </c>
      <c r="F46">
        <v>2016</v>
      </c>
      <c r="G46" t="str">
        <f t="shared" si="0"/>
        <v>Febrero 2016</v>
      </c>
    </row>
    <row r="47" spans="5:7" x14ac:dyDescent="0.25">
      <c r="E47" t="s">
        <v>28</v>
      </c>
      <c r="F47">
        <v>2016</v>
      </c>
      <c r="G47" t="str">
        <f t="shared" si="0"/>
        <v>Marzo 2016</v>
      </c>
    </row>
    <row r="48" spans="5:7" x14ac:dyDescent="0.25">
      <c r="E48" t="s">
        <v>29</v>
      </c>
      <c r="F48">
        <v>2016</v>
      </c>
      <c r="G48" t="str">
        <f t="shared" si="0"/>
        <v>Abril 2016</v>
      </c>
    </row>
    <row r="49" spans="5:7" x14ac:dyDescent="0.25">
      <c r="E49" t="s">
        <v>30</v>
      </c>
      <c r="F49">
        <v>2016</v>
      </c>
      <c r="G49" t="str">
        <f t="shared" si="0"/>
        <v>Mayo 2016</v>
      </c>
    </row>
    <row r="50" spans="5:7" x14ac:dyDescent="0.25">
      <c r="E50" t="s">
        <v>31</v>
      </c>
      <c r="F50">
        <v>2016</v>
      </c>
      <c r="G50" t="str">
        <f t="shared" si="0"/>
        <v>Junio 2016</v>
      </c>
    </row>
    <row r="51" spans="5:7" x14ac:dyDescent="0.25">
      <c r="E51" t="s">
        <v>32</v>
      </c>
      <c r="F51">
        <v>2016</v>
      </c>
      <c r="G51" t="str">
        <f t="shared" si="0"/>
        <v>Julio 2016</v>
      </c>
    </row>
    <row r="52" spans="5:7" x14ac:dyDescent="0.25">
      <c r="E52" t="s">
        <v>33</v>
      </c>
      <c r="F52">
        <v>2016</v>
      </c>
      <c r="G52" t="str">
        <f t="shared" si="0"/>
        <v>Agosto 2016</v>
      </c>
    </row>
    <row r="53" spans="5:7" x14ac:dyDescent="0.25">
      <c r="E53" t="s">
        <v>34</v>
      </c>
      <c r="F53">
        <v>2016</v>
      </c>
      <c r="G53" t="str">
        <f t="shared" si="0"/>
        <v>Septiembre 2016</v>
      </c>
    </row>
    <row r="54" spans="5:7" x14ac:dyDescent="0.25">
      <c r="E54" t="s">
        <v>35</v>
      </c>
      <c r="F54">
        <v>2016</v>
      </c>
      <c r="G54" t="str">
        <f t="shared" si="0"/>
        <v>Octubre 2016</v>
      </c>
    </row>
    <row r="55" spans="5:7" x14ac:dyDescent="0.25">
      <c r="E55" t="s">
        <v>36</v>
      </c>
      <c r="F55">
        <v>2016</v>
      </c>
      <c r="G55" t="str">
        <f t="shared" si="0"/>
        <v>Noviembre 2016</v>
      </c>
    </row>
    <row r="56" spans="5:7" x14ac:dyDescent="0.25">
      <c r="E56" t="s">
        <v>37</v>
      </c>
      <c r="F56">
        <v>2016</v>
      </c>
      <c r="G56" t="str">
        <f t="shared" si="0"/>
        <v>Diciembre 2016</v>
      </c>
    </row>
    <row r="57" spans="5:7" x14ac:dyDescent="0.25">
      <c r="E57" t="s">
        <v>26</v>
      </c>
      <c r="F57">
        <v>2017</v>
      </c>
      <c r="G57" t="str">
        <f t="shared" si="0"/>
        <v>Enero  2017</v>
      </c>
    </row>
    <row r="58" spans="5:7" x14ac:dyDescent="0.25">
      <c r="E58" t="s">
        <v>27</v>
      </c>
      <c r="F58">
        <v>2017</v>
      </c>
      <c r="G58" t="str">
        <f t="shared" si="0"/>
        <v>Febrero 2017</v>
      </c>
    </row>
    <row r="59" spans="5:7" x14ac:dyDescent="0.25">
      <c r="E59" t="s">
        <v>28</v>
      </c>
      <c r="F59">
        <v>2017</v>
      </c>
      <c r="G59" t="str">
        <f t="shared" si="0"/>
        <v>Marzo 2017</v>
      </c>
    </row>
    <row r="60" spans="5:7" x14ac:dyDescent="0.25">
      <c r="E60" t="s">
        <v>29</v>
      </c>
      <c r="F60">
        <v>2017</v>
      </c>
      <c r="G60" t="str">
        <f t="shared" si="0"/>
        <v>Abril 2017</v>
      </c>
    </row>
    <row r="61" spans="5:7" x14ac:dyDescent="0.25">
      <c r="E61" t="s">
        <v>30</v>
      </c>
      <c r="F61">
        <v>2017</v>
      </c>
      <c r="G61" t="str">
        <f t="shared" si="0"/>
        <v>Mayo 2017</v>
      </c>
    </row>
    <row r="62" spans="5:7" x14ac:dyDescent="0.25">
      <c r="E62" t="s">
        <v>31</v>
      </c>
      <c r="F62">
        <v>2017</v>
      </c>
      <c r="G62" t="str">
        <f t="shared" si="0"/>
        <v>Junio 2017</v>
      </c>
    </row>
    <row r="63" spans="5:7" x14ac:dyDescent="0.25">
      <c r="E63" t="s">
        <v>32</v>
      </c>
      <c r="F63">
        <v>2017</v>
      </c>
      <c r="G63" t="str">
        <f t="shared" si="0"/>
        <v>Julio 2017</v>
      </c>
    </row>
    <row r="64" spans="5:7" x14ac:dyDescent="0.25">
      <c r="E64" t="s">
        <v>33</v>
      </c>
      <c r="F64">
        <v>2017</v>
      </c>
      <c r="G64" t="str">
        <f t="shared" si="0"/>
        <v>Agosto 2017</v>
      </c>
    </row>
    <row r="65" spans="5:7" x14ac:dyDescent="0.25">
      <c r="E65" t="s">
        <v>34</v>
      </c>
      <c r="F65">
        <v>2017</v>
      </c>
      <c r="G65" t="str">
        <f t="shared" si="0"/>
        <v>Septiembre 2017</v>
      </c>
    </row>
    <row r="66" spans="5:7" x14ac:dyDescent="0.25">
      <c r="E66" t="s">
        <v>35</v>
      </c>
      <c r="F66">
        <v>2017</v>
      </c>
      <c r="G66" t="str">
        <f t="shared" si="0"/>
        <v>Octubre 2017</v>
      </c>
    </row>
    <row r="67" spans="5:7" x14ac:dyDescent="0.25">
      <c r="E67" t="s">
        <v>36</v>
      </c>
      <c r="F67">
        <v>2017</v>
      </c>
      <c r="G67" t="str">
        <f t="shared" si="0"/>
        <v>Noviembre 2017</v>
      </c>
    </row>
    <row r="68" spans="5:7" x14ac:dyDescent="0.25">
      <c r="E68" t="s">
        <v>37</v>
      </c>
      <c r="F68">
        <v>2017</v>
      </c>
      <c r="G68" t="str">
        <f t="shared" si="0"/>
        <v>Diciembre 2017</v>
      </c>
    </row>
    <row r="69" spans="5:7" x14ac:dyDescent="0.25">
      <c r="E69" t="s">
        <v>26</v>
      </c>
      <c r="F69">
        <v>2018</v>
      </c>
      <c r="G69" t="str">
        <f t="shared" si="0"/>
        <v>Enero  2018</v>
      </c>
    </row>
    <row r="70" spans="5:7" x14ac:dyDescent="0.25">
      <c r="E70" t="s">
        <v>27</v>
      </c>
      <c r="F70">
        <v>2018</v>
      </c>
      <c r="G70" t="str">
        <f t="shared" si="0"/>
        <v>Febrero 2018</v>
      </c>
    </row>
    <row r="71" spans="5:7" x14ac:dyDescent="0.25">
      <c r="E71" t="s">
        <v>28</v>
      </c>
      <c r="F71">
        <v>2018</v>
      </c>
      <c r="G71" t="str">
        <f t="shared" si="0"/>
        <v>Marzo 2018</v>
      </c>
    </row>
    <row r="72" spans="5:7" x14ac:dyDescent="0.25">
      <c r="E72" t="s">
        <v>29</v>
      </c>
      <c r="F72">
        <v>2018</v>
      </c>
      <c r="G72" t="str">
        <f t="shared" si="0"/>
        <v>Abril 2018</v>
      </c>
    </row>
    <row r="73" spans="5:7" x14ac:dyDescent="0.25">
      <c r="E73" t="s">
        <v>30</v>
      </c>
      <c r="F73">
        <v>2018</v>
      </c>
      <c r="G73" t="str">
        <f t="shared" si="0"/>
        <v>Mayo 2018</v>
      </c>
    </row>
    <row r="74" spans="5:7" x14ac:dyDescent="0.25">
      <c r="E74" t="s">
        <v>31</v>
      </c>
      <c r="F74">
        <v>2018</v>
      </c>
      <c r="G74" t="str">
        <f t="shared" si="0"/>
        <v>Junio 2018</v>
      </c>
    </row>
    <row r="75" spans="5:7" x14ac:dyDescent="0.25">
      <c r="E75" t="s">
        <v>32</v>
      </c>
      <c r="F75">
        <v>2018</v>
      </c>
      <c r="G75" t="str">
        <f t="shared" si="0"/>
        <v>Julio 2018</v>
      </c>
    </row>
    <row r="76" spans="5:7" x14ac:dyDescent="0.25">
      <c r="E76" t="s">
        <v>33</v>
      </c>
      <c r="F76">
        <v>2018</v>
      </c>
      <c r="G76" t="str">
        <f t="shared" si="0"/>
        <v>Agosto 2018</v>
      </c>
    </row>
    <row r="77" spans="5:7" x14ac:dyDescent="0.25">
      <c r="E77" t="s">
        <v>34</v>
      </c>
      <c r="F77">
        <v>2018</v>
      </c>
      <c r="G77" t="str">
        <f t="shared" si="0"/>
        <v>Septiembre 2018</v>
      </c>
    </row>
    <row r="78" spans="5:7" x14ac:dyDescent="0.25">
      <c r="E78" t="s">
        <v>35</v>
      </c>
      <c r="F78">
        <v>2018</v>
      </c>
      <c r="G78" t="str">
        <f t="shared" si="0"/>
        <v>Octubre 2018</v>
      </c>
    </row>
    <row r="79" spans="5:7" x14ac:dyDescent="0.25">
      <c r="E79" t="s">
        <v>36</v>
      </c>
      <c r="F79">
        <v>2018</v>
      </c>
      <c r="G79" t="str">
        <f t="shared" si="0"/>
        <v>Noviembre 2018</v>
      </c>
    </row>
    <row r="80" spans="5:7" x14ac:dyDescent="0.25">
      <c r="E80" t="s">
        <v>37</v>
      </c>
      <c r="F80">
        <v>2018</v>
      </c>
      <c r="G80" t="str">
        <f t="shared" si="0"/>
        <v>Diciembre 2018</v>
      </c>
    </row>
    <row r="81" spans="5:7" x14ac:dyDescent="0.25">
      <c r="E81" t="s">
        <v>26</v>
      </c>
      <c r="F81">
        <v>2019</v>
      </c>
      <c r="G81" t="str">
        <f t="shared" si="0"/>
        <v>Enero  2019</v>
      </c>
    </row>
    <row r="82" spans="5:7" x14ac:dyDescent="0.25">
      <c r="E82" t="s">
        <v>27</v>
      </c>
      <c r="F82">
        <v>2019</v>
      </c>
      <c r="G82" t="str">
        <f t="shared" si="0"/>
        <v>Febrero 2019</v>
      </c>
    </row>
    <row r="83" spans="5:7" x14ac:dyDescent="0.25">
      <c r="E83" t="s">
        <v>28</v>
      </c>
      <c r="F83">
        <v>2019</v>
      </c>
      <c r="G83" t="str">
        <f t="shared" si="0"/>
        <v>Marzo 2019</v>
      </c>
    </row>
    <row r="84" spans="5:7" x14ac:dyDescent="0.25">
      <c r="E84" t="s">
        <v>29</v>
      </c>
      <c r="F84">
        <v>2019</v>
      </c>
      <c r="G84" t="str">
        <f t="shared" si="0"/>
        <v>Abril 2019</v>
      </c>
    </row>
    <row r="85" spans="5:7" x14ac:dyDescent="0.25">
      <c r="E85" t="s">
        <v>30</v>
      </c>
      <c r="F85">
        <v>2019</v>
      </c>
      <c r="G85" t="str">
        <f t="shared" si="0"/>
        <v>Mayo 2019</v>
      </c>
    </row>
    <row r="86" spans="5:7" x14ac:dyDescent="0.25">
      <c r="E86" t="s">
        <v>31</v>
      </c>
      <c r="F86">
        <v>2019</v>
      </c>
      <c r="G86" t="str">
        <f t="shared" ref="G86:G104" si="2">E86&amp;" "&amp;F86</f>
        <v>Junio 2019</v>
      </c>
    </row>
    <row r="87" spans="5:7" x14ac:dyDescent="0.25">
      <c r="E87" t="s">
        <v>32</v>
      </c>
      <c r="F87">
        <v>2019</v>
      </c>
      <c r="G87" t="str">
        <f t="shared" si="2"/>
        <v>Julio 2019</v>
      </c>
    </row>
    <row r="88" spans="5:7" x14ac:dyDescent="0.25">
      <c r="E88" t="s">
        <v>33</v>
      </c>
      <c r="F88">
        <v>2019</v>
      </c>
      <c r="G88" t="str">
        <f t="shared" si="2"/>
        <v>Agosto 2019</v>
      </c>
    </row>
    <row r="89" spans="5:7" x14ac:dyDescent="0.25">
      <c r="E89" t="s">
        <v>34</v>
      </c>
      <c r="F89">
        <v>2019</v>
      </c>
      <c r="G89" t="str">
        <f t="shared" si="2"/>
        <v>Septiembre 2019</v>
      </c>
    </row>
    <row r="90" spans="5:7" x14ac:dyDescent="0.25">
      <c r="E90" t="s">
        <v>35</v>
      </c>
      <c r="F90">
        <v>2019</v>
      </c>
      <c r="G90" t="str">
        <f t="shared" si="2"/>
        <v>Octubre 2019</v>
      </c>
    </row>
    <row r="91" spans="5:7" x14ac:dyDescent="0.25">
      <c r="E91" t="s">
        <v>36</v>
      </c>
      <c r="F91">
        <v>2019</v>
      </c>
      <c r="G91" t="str">
        <f t="shared" si="2"/>
        <v>Noviembre 2019</v>
      </c>
    </row>
    <row r="92" spans="5:7" x14ac:dyDescent="0.25">
      <c r="E92" t="s">
        <v>37</v>
      </c>
      <c r="F92">
        <v>2019</v>
      </c>
      <c r="G92" t="str">
        <f t="shared" si="2"/>
        <v>Diciembre 2019</v>
      </c>
    </row>
    <row r="93" spans="5:7" x14ac:dyDescent="0.25">
      <c r="E93" t="s">
        <v>26</v>
      </c>
      <c r="F93">
        <v>2020</v>
      </c>
      <c r="G93" t="str">
        <f t="shared" si="2"/>
        <v>Enero  2020</v>
      </c>
    </row>
    <row r="94" spans="5:7" x14ac:dyDescent="0.25">
      <c r="E94" t="s">
        <v>27</v>
      </c>
      <c r="F94">
        <v>2020</v>
      </c>
      <c r="G94" t="str">
        <f t="shared" si="2"/>
        <v>Febrero 2020</v>
      </c>
    </row>
    <row r="95" spans="5:7" x14ac:dyDescent="0.25">
      <c r="E95" t="s">
        <v>28</v>
      </c>
      <c r="F95">
        <v>2020</v>
      </c>
      <c r="G95" t="str">
        <f t="shared" si="2"/>
        <v>Marzo 2020</v>
      </c>
    </row>
    <row r="96" spans="5:7" x14ac:dyDescent="0.25">
      <c r="E96" t="s">
        <v>29</v>
      </c>
      <c r="F96">
        <v>2020</v>
      </c>
      <c r="G96" t="str">
        <f t="shared" si="2"/>
        <v>Abril 2020</v>
      </c>
    </row>
    <row r="97" spans="5:11" x14ac:dyDescent="0.25">
      <c r="E97" t="s">
        <v>30</v>
      </c>
      <c r="F97">
        <v>2020</v>
      </c>
      <c r="G97" t="str">
        <f t="shared" si="2"/>
        <v>Mayo 2020</v>
      </c>
    </row>
    <row r="98" spans="5:11" x14ac:dyDescent="0.25">
      <c r="E98" t="s">
        <v>31</v>
      </c>
      <c r="F98">
        <v>2020</v>
      </c>
      <c r="G98" t="str">
        <f t="shared" si="2"/>
        <v>Junio 2020</v>
      </c>
    </row>
    <row r="99" spans="5:11" x14ac:dyDescent="0.25">
      <c r="E99" t="s">
        <v>32</v>
      </c>
      <c r="F99">
        <v>2020</v>
      </c>
      <c r="G99" t="str">
        <f t="shared" si="2"/>
        <v>Julio 2020</v>
      </c>
    </row>
    <row r="100" spans="5:11" x14ac:dyDescent="0.25">
      <c r="E100" t="s">
        <v>33</v>
      </c>
      <c r="F100">
        <v>2020</v>
      </c>
      <c r="G100" t="str">
        <f t="shared" si="2"/>
        <v>Agosto 2020</v>
      </c>
    </row>
    <row r="101" spans="5:11" x14ac:dyDescent="0.25">
      <c r="E101" t="s">
        <v>34</v>
      </c>
      <c r="F101">
        <v>2020</v>
      </c>
      <c r="G101" t="str">
        <f t="shared" si="2"/>
        <v>Septiembre 2020</v>
      </c>
    </row>
    <row r="102" spans="5:11" x14ac:dyDescent="0.25">
      <c r="E102" t="s">
        <v>35</v>
      </c>
      <c r="F102">
        <v>2020</v>
      </c>
      <c r="G102" t="str">
        <f t="shared" si="2"/>
        <v>Octubre 2020</v>
      </c>
    </row>
    <row r="103" spans="5:11" x14ac:dyDescent="0.25">
      <c r="E103" t="s">
        <v>36</v>
      </c>
      <c r="F103">
        <v>2020</v>
      </c>
      <c r="G103" t="str">
        <f t="shared" si="2"/>
        <v>Noviembre 2020</v>
      </c>
    </row>
    <row r="104" spans="5:11" x14ac:dyDescent="0.25">
      <c r="E104" t="s">
        <v>37</v>
      </c>
      <c r="F104">
        <v>2020</v>
      </c>
      <c r="G104" t="str">
        <f t="shared" si="2"/>
        <v>Diciembre 2020</v>
      </c>
    </row>
    <row r="105" spans="5:11" ht="30" x14ac:dyDescent="0.25">
      <c r="J105" s="121" t="s">
        <v>338</v>
      </c>
      <c r="K105" s="121" t="s">
        <v>339</v>
      </c>
    </row>
    <row r="106" spans="5:11" x14ac:dyDescent="0.25">
      <c r="J106" s="79" t="s">
        <v>6</v>
      </c>
      <c r="K106" s="79" t="s">
        <v>335</v>
      </c>
    </row>
    <row r="107" spans="5:11" x14ac:dyDescent="0.25">
      <c r="J107" s="79" t="s">
        <v>4</v>
      </c>
      <c r="K107" s="79" t="s">
        <v>336</v>
      </c>
    </row>
    <row r="108" spans="5:11" ht="15.75" customHeight="1" x14ac:dyDescent="0.25">
      <c r="J108" s="79" t="s">
        <v>5</v>
      </c>
      <c r="K108" s="79" t="s">
        <v>337</v>
      </c>
    </row>
    <row r="109" spans="5:11" x14ac:dyDescent="0.25">
      <c r="J109" s="79" t="s">
        <v>10</v>
      </c>
      <c r="K109" s="79" t="s">
        <v>337</v>
      </c>
    </row>
    <row r="110" spans="5:11" x14ac:dyDescent="0.25">
      <c r="J110" s="79" t="s">
        <v>334</v>
      </c>
      <c r="K110" s="79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O12"/>
  <sheetViews>
    <sheetView zoomScale="89" zoomScaleNormal="89" workbookViewId="0">
      <selection activeCell="K7" sqref="K7"/>
    </sheetView>
  </sheetViews>
  <sheetFormatPr defaultRowHeight="15" x14ac:dyDescent="0.25"/>
  <cols>
    <col min="1" max="1" width="12.7109375" style="41" customWidth="1"/>
    <col min="2" max="2" width="23.5703125" style="72" customWidth="1"/>
    <col min="3" max="3" width="8.140625" customWidth="1"/>
    <col min="4" max="4" width="10.28515625" customWidth="1"/>
    <col min="13" max="13" width="11.28515625" customWidth="1"/>
    <col min="14" max="14" width="10.28515625" customWidth="1"/>
  </cols>
  <sheetData>
    <row r="3" spans="1:15" s="86" customFormat="1" ht="30" x14ac:dyDescent="0.25">
      <c r="A3" s="85" t="s">
        <v>198</v>
      </c>
      <c r="B3" s="85" t="s">
        <v>197</v>
      </c>
      <c r="C3" s="85" t="s">
        <v>189</v>
      </c>
      <c r="D3" s="85" t="s">
        <v>166</v>
      </c>
      <c r="E3" s="85" t="s">
        <v>167</v>
      </c>
      <c r="F3" s="85" t="s">
        <v>168</v>
      </c>
      <c r="G3" s="85" t="s">
        <v>169</v>
      </c>
      <c r="H3" s="85" t="s">
        <v>170</v>
      </c>
      <c r="I3" s="85" t="s">
        <v>190</v>
      </c>
      <c r="J3" s="85" t="s">
        <v>191</v>
      </c>
      <c r="K3" s="85" t="s">
        <v>192</v>
      </c>
      <c r="L3" s="85" t="s">
        <v>193</v>
      </c>
      <c r="M3" s="85" t="s">
        <v>194</v>
      </c>
      <c r="N3" s="85" t="s">
        <v>195</v>
      </c>
    </row>
    <row r="4" spans="1:15" ht="15" customHeight="1" x14ac:dyDescent="0.25">
      <c r="A4" s="155" t="s">
        <v>196</v>
      </c>
      <c r="B4" s="78" t="s">
        <v>186</v>
      </c>
      <c r="C4" s="79" t="str">
        <f>IFERROR(GETPIVOTDATA("Tiempo estipulado",PIVOT!$A$4,"Tipo de Solicitud","Página Web","MES",C3),"")</f>
        <v/>
      </c>
      <c r="D4" s="79">
        <f>IFERROR(GETPIVOTDATA("Tiempo estipulado",PIVOT!$A$4,"Tipo de Solicitud","Página Web","MES",D3),"")</f>
        <v>2</v>
      </c>
      <c r="E4" s="79">
        <f>IFERROR(GETPIVOTDATA("Tiempo estipulado",PIVOT!$A$4,"Tipo de Solicitud","Página Web","MES",E3),"")</f>
        <v>4</v>
      </c>
      <c r="F4" s="79" t="str">
        <f>IFERROR(GETPIVOTDATA("Tiempo estipulado",PIVOT!$A$4,"Tipo de Solicitud","Página Web","MES",F3),"")</f>
        <v/>
      </c>
      <c r="G4" s="79" t="str">
        <f>IFERROR(GETPIVOTDATA("Tiempo estipulado",PIVOT!$A$4,"Tipo de Solicitud","Página Web","MES",G3),"")</f>
        <v/>
      </c>
      <c r="H4" s="79">
        <f>IFERROR(GETPIVOTDATA("Tiempo estipulado",PIVOT!$A$4,"Tipo de Solicitud","Página Web","MES",H3),"")</f>
        <v>2</v>
      </c>
      <c r="I4" s="79" t="str">
        <f>IFERROR(GETPIVOTDATA("Tiempo estipulado",PIVOT!$A$4,"Tipo de Solicitud","Página Web","MES",I3),"")</f>
        <v/>
      </c>
      <c r="J4" s="79">
        <f>IFERROR(GETPIVOTDATA("Tiempo estipulado",PIVOT!$A$4,"Tipo de Solicitud","Página Web","MES",J3),"")</f>
        <v>2</v>
      </c>
      <c r="K4" s="79">
        <f>IFERROR(GETPIVOTDATA("Tiempo estipulado",PIVOT!$A$4,"Tipo de Solicitud","Página Web","MES",K3),"")</f>
        <v>3</v>
      </c>
      <c r="L4" s="79">
        <f>IFERROR(GETPIVOTDATA("Tiempo estipulado",PIVOT!$A$4,"Tipo de Solicitud","Página Web","MES",L3),"")</f>
        <v>6</v>
      </c>
      <c r="M4" s="79">
        <f>IFERROR(GETPIVOTDATA("Tiempo estipulado",PIVOT!$A$4,"Tipo de Solicitud","Página Web","MES",M3),"")</f>
        <v>2</v>
      </c>
      <c r="N4" s="79" t="str">
        <f>IFERROR(GETPIVOTDATA("Tiempo estipulado",PIVOT!$A$4,"Tipo de Solicitud","Página Web","MES",N3),"")</f>
        <v/>
      </c>
    </row>
    <row r="5" spans="1:15" x14ac:dyDescent="0.25">
      <c r="A5" s="155"/>
      <c r="B5" s="78" t="s">
        <v>212</v>
      </c>
      <c r="C5" s="79" t="str">
        <f>IFERROR(GETPIVOTDATA("Tiempo estipulado",PIVOT!$A$4,"Tipo de Solicitud","Página Web","MES",C3,"Cumplimiento","A TIEMPO"),"")</f>
        <v/>
      </c>
      <c r="D5" s="79">
        <f>IFERROR(GETPIVOTDATA("Tiempo estipulado",PIVOT!$A$4,"Tipo de Solicitud","Página Web","MES",D3,"Cumplimiento","A TIEMPO"),"")</f>
        <v>2</v>
      </c>
      <c r="E5" s="79">
        <f>IFERROR(GETPIVOTDATA("Tiempo estipulado",PIVOT!$A$4,"Tipo de Solicitud","Página Web","MES",E3,"Cumplimiento","A TIEMPO"),"")</f>
        <v>3</v>
      </c>
      <c r="F5" s="79" t="str">
        <f>IFERROR(GETPIVOTDATA("Tiempo estipulado",PIVOT!$A$4,"Tipo de Solicitud","Página Web","MES",F3,"Cumplimiento","A TIEMPO"),"")</f>
        <v/>
      </c>
      <c r="G5" s="79" t="str">
        <f>IFERROR(GETPIVOTDATA("Tiempo estipulado",PIVOT!$A$4,"Tipo de Solicitud","Página Web","MES",G3,"Cumplimiento","A TIEMPO"),"")</f>
        <v/>
      </c>
      <c r="H5" s="79">
        <f>IFERROR(GETPIVOTDATA("Tiempo estipulado",PIVOT!$A$4,"Tipo de Solicitud","Página Web","MES",H3,"Cumplimiento","A TIEMPO"),"")</f>
        <v>2</v>
      </c>
      <c r="I5" s="79" t="str">
        <f>IFERROR(GETPIVOTDATA("Tiempo estipulado",PIVOT!$A$4,"Tipo de Solicitud","Página Web","MES",I3,"Cumplimiento","A TIEMPO"),"")</f>
        <v/>
      </c>
      <c r="J5" s="79">
        <f>IFERROR(GETPIVOTDATA("Tiempo estipulado",PIVOT!$A$4,"Tipo de Solicitud","Página Web","MES",J3,"Cumplimiento","A TIEMPO"),"")</f>
        <v>2</v>
      </c>
      <c r="K5" s="79">
        <f>IFERROR(GETPIVOTDATA("Tiempo estipulado",PIVOT!$A$4,"Tipo de Solicitud","Página Web","MES",K3,"Cumplimiento","A TIEMPO"),"")</f>
        <v>3</v>
      </c>
      <c r="L5" s="79">
        <f>IFERROR(GETPIVOTDATA("Tiempo estipulado",PIVOT!$A$4,"Tipo de Solicitud","Página Web","MES",L3,"Cumplimiento","A TIEMPO"),"")</f>
        <v>6</v>
      </c>
      <c r="M5" s="79">
        <f>IFERROR(GETPIVOTDATA("Tiempo estipulado",PIVOT!$A$4,"Tipo de Solicitud","Página Web","MES",M3,"Cumplimiento","A TIEMPO"),"")</f>
        <v>2</v>
      </c>
      <c r="N5" s="79" t="str">
        <f>IFERROR(GETPIVOTDATA("Tiempo estipulado",PIVOT!$A$4,"Tipo de Solicitud","Página Web","MES",N3,"Cumplimiento","A TIEMPO"),"")</f>
        <v/>
      </c>
    </row>
    <row r="6" spans="1:15" ht="31.5" x14ac:dyDescent="0.25">
      <c r="A6" s="155"/>
      <c r="B6" s="80" t="s">
        <v>187</v>
      </c>
      <c r="C6" s="81" t="str">
        <f>+IFERROR(C5/C4,"")</f>
        <v/>
      </c>
      <c r="D6" s="81">
        <f>+IFERROR(D5/D4,"")</f>
        <v>1</v>
      </c>
      <c r="E6" s="81">
        <f>+IFERROR(E5/E4,"")</f>
        <v>0.75</v>
      </c>
      <c r="F6" s="81" t="str">
        <f t="shared" ref="F6:N6" si="0">+IFERROR(F5/F4,"")</f>
        <v/>
      </c>
      <c r="G6" s="81" t="str">
        <f t="shared" si="0"/>
        <v/>
      </c>
      <c r="H6" s="81">
        <f t="shared" si="0"/>
        <v>1</v>
      </c>
      <c r="I6" s="81" t="str">
        <f t="shared" si="0"/>
        <v/>
      </c>
      <c r="J6" s="81">
        <f t="shared" si="0"/>
        <v>1</v>
      </c>
      <c r="K6" s="81">
        <f t="shared" si="0"/>
        <v>1</v>
      </c>
      <c r="L6" s="81">
        <f t="shared" si="0"/>
        <v>1</v>
      </c>
      <c r="M6" s="81">
        <f t="shared" si="0"/>
        <v>1</v>
      </c>
      <c r="N6" s="81" t="str">
        <f t="shared" si="0"/>
        <v/>
      </c>
      <c r="O6" s="73"/>
    </row>
    <row r="7" spans="1:15" ht="15" customHeight="1" x14ac:dyDescent="0.25">
      <c r="A7" s="155" t="s">
        <v>4</v>
      </c>
      <c r="B7" s="78" t="s">
        <v>186</v>
      </c>
      <c r="C7" s="79" t="str">
        <f>IFERROR(GETPIVOTDATA("Tiempo estipulado",PIVOT!$A$4,"Tipo de Solicitud","Base de Datos","MES",C3),"")</f>
        <v/>
      </c>
      <c r="D7" s="79">
        <f>IFERROR(GETPIVOTDATA("Tiempo estipulado",PIVOT!$A$4,"Tipo de Solicitud","Base de Datos","MES",D3),"")</f>
        <v>2</v>
      </c>
      <c r="E7" s="79">
        <f>IFERROR(GETPIVOTDATA("Tiempo estipulado",PIVOT!$A$4,"Tipo de Solicitud","Base de Datos","MES",E3),"")</f>
        <v>3</v>
      </c>
      <c r="F7" s="79">
        <f>IFERROR(GETPIVOTDATA("Tiempo estipulado",PIVOT!$A$4,"Tipo de Solicitud","Base de Datos","MES",F3),"")</f>
        <v>3</v>
      </c>
      <c r="G7" s="79">
        <f>IFERROR(GETPIVOTDATA("Tiempo estipulado",PIVOT!$A$4,"Tipo de Solicitud","Base de Datos","MES",G3),"")</f>
        <v>1</v>
      </c>
      <c r="H7" s="79" t="str">
        <f>IFERROR(GETPIVOTDATA("Tiempo estipulado",PIVOT!$A$4,"Tipo de Solicitud","Base de Datos","MES",H3),"")</f>
        <v/>
      </c>
      <c r="I7" s="79" t="str">
        <f>IFERROR(GETPIVOTDATA("Tiempo estipulado",PIVOT!$A$4,"Tipo de Solicitud","Base de Datos","MES",I3),"")</f>
        <v/>
      </c>
      <c r="J7" s="79" t="str">
        <f>IFERROR(GETPIVOTDATA("Tiempo estipulado",PIVOT!$A$4,"Tipo de Solicitud","Base de Datos","MES",J3),"")</f>
        <v/>
      </c>
      <c r="K7" s="79" t="str">
        <f>IFERROR(GETPIVOTDATA("Tiempo estipulado",PIVOT!$A$4,"Tipo de Solicitud","Base de Datos","MES",K3),"")</f>
        <v/>
      </c>
      <c r="L7" s="79">
        <f>IFERROR(GETPIVOTDATA("Tiempo estipulado",PIVOT!$A$4,"Tipo de Solicitud","Base de Datos","MES",L3),"")</f>
        <v>2</v>
      </c>
      <c r="M7" s="79">
        <f>IFERROR(GETPIVOTDATA("Tiempo estipulado",PIVOT!$A$4,"Tipo de Solicitud","Base de Datos","MES",M3),"")</f>
        <v>1</v>
      </c>
      <c r="N7" s="79" t="str">
        <f>IFERROR(GETPIVOTDATA("Tiempo estipulado",PIVOT!$A$4,"Tipo de Solicitud","Base de Datos","MES",N3),"")</f>
        <v/>
      </c>
    </row>
    <row r="8" spans="1:15" ht="30" x14ac:dyDescent="0.25">
      <c r="A8" s="155"/>
      <c r="B8" s="78" t="s">
        <v>188</v>
      </c>
      <c r="C8" s="79" t="str">
        <f>IFERROR(GETPIVOTDATA("Tiempo estipulado",PIVOT!$A$4,"Tipo de Solicitud","Base de Datos","MES",C3,"Cumplimiento","A TIEMPO"),"")</f>
        <v/>
      </c>
      <c r="D8" s="79">
        <f>IFERROR(GETPIVOTDATA("Tiempo estipulado",PIVOT!$A$4,"Tipo de Solicitud","Base de Datos","MES",D3,"Cumplimiento","A TIEMPO"),"")</f>
        <v>2</v>
      </c>
      <c r="E8" s="79">
        <f>IFERROR(GETPIVOTDATA("Tiempo estipulado",PIVOT!$A$4,"Tipo de Solicitud","Base de Datos","MES",E3,"Cumplimiento","A TIEMPO"),"")</f>
        <v>3</v>
      </c>
      <c r="F8" s="79">
        <f>IFERROR(GETPIVOTDATA("Tiempo estipulado",PIVOT!$A$4,"Tipo de Solicitud","Base de Datos","MES",F3,"Cumplimiento","A TIEMPO"),"")</f>
        <v>3</v>
      </c>
      <c r="G8" s="79">
        <f>IFERROR(GETPIVOTDATA("Tiempo estipulado",PIVOT!$A$4,"Tipo de Solicitud","Base de Datos","MES",G3,"Cumplimiento","A TIEMPO"),"")</f>
        <v>1</v>
      </c>
      <c r="H8" s="79" t="str">
        <f>IFERROR(GETPIVOTDATA("Tiempo estipulado",PIVOT!$A$4,"Tipo de Solicitud","Base de Datos","MES",H3,"Cumplimiento","A TIEMPO"),"")</f>
        <v/>
      </c>
      <c r="I8" s="79" t="str">
        <f>IFERROR(GETPIVOTDATA("Tiempo estipulado",PIVOT!$A$4,"Tipo de Solicitud","Base de Datos","MES",I3,"Cumplimiento","A TIEMPO"),"")</f>
        <v/>
      </c>
      <c r="J8" s="79" t="str">
        <f>IFERROR(GETPIVOTDATA("Tiempo estipulado",PIVOT!$A$4,"Tipo de Solicitud","Base de Datos","MES",J3,"Cumplimiento","A TIEMPO"),"")</f>
        <v/>
      </c>
      <c r="K8" s="79" t="str">
        <f>IFERROR(GETPIVOTDATA("Tiempo estipulado",PIVOT!$A$4,"Tipo de Solicitud","Base de Datos","MES",K3,"Cumplimiento","A TIEMPO"),"")</f>
        <v/>
      </c>
      <c r="L8" s="79">
        <f>IFERROR(GETPIVOTDATA("Tiempo estipulado",PIVOT!$A$4,"Tipo de Solicitud","Base de Datos","MES",L3,"Cumplimiento","A TIEMPO"),"")</f>
        <v>2</v>
      </c>
      <c r="M8" s="79">
        <f>IFERROR(GETPIVOTDATA("Tiempo estipulado",PIVOT!$A$4,"Tipo de Solicitud","Base de Datos","MES",M3,"Cumplimiento","A TIEMPO"),"")</f>
        <v>1</v>
      </c>
      <c r="N8" s="79" t="str">
        <f>IFERROR(GETPIVOTDATA("Tiempo estipulado",PIVOT!$A$4,"Tipo de Solicitud","Base de Datos","MES",N3,"Cumplimiento","A TIEMPO"),"")</f>
        <v/>
      </c>
    </row>
    <row r="9" spans="1:15" ht="31.5" x14ac:dyDescent="0.25">
      <c r="A9" s="155"/>
      <c r="B9" s="80" t="s">
        <v>187</v>
      </c>
      <c r="C9" s="81" t="str">
        <f>+IFERROR(C8/C7,"")</f>
        <v/>
      </c>
      <c r="D9" s="81">
        <f>+IFERROR(D8/D7,"")</f>
        <v>1</v>
      </c>
      <c r="E9" s="81">
        <f>+IFERROR(E8/E7,"")</f>
        <v>1</v>
      </c>
      <c r="F9" s="81">
        <f t="shared" ref="F9:N9" si="1">+IFERROR(F8/F7,"")</f>
        <v>1</v>
      </c>
      <c r="G9" s="81">
        <f t="shared" si="1"/>
        <v>1</v>
      </c>
      <c r="H9" s="81" t="str">
        <f t="shared" si="1"/>
        <v/>
      </c>
      <c r="I9" s="81" t="str">
        <f t="shared" si="1"/>
        <v/>
      </c>
      <c r="J9" s="81" t="str">
        <f t="shared" si="1"/>
        <v/>
      </c>
      <c r="K9" s="81" t="str">
        <f t="shared" si="1"/>
        <v/>
      </c>
      <c r="L9" s="81">
        <f t="shared" si="1"/>
        <v>1</v>
      </c>
      <c r="M9" s="81">
        <f t="shared" si="1"/>
        <v>1</v>
      </c>
      <c r="N9" s="81" t="str">
        <f t="shared" si="1"/>
        <v/>
      </c>
    </row>
    <row r="10" spans="1:15" ht="15" customHeight="1" x14ac:dyDescent="0.25">
      <c r="A10" s="155" t="s">
        <v>5</v>
      </c>
      <c r="B10" s="78" t="s">
        <v>186</v>
      </c>
      <c r="C10" s="79" t="str">
        <f>IFERROR(GETPIVOTDATA("Tiempo estipulado",PIVOT!$A$4,"Tipo de Solicitud","Recursos Humanos","MES",C3),"")</f>
        <v/>
      </c>
      <c r="D10" s="79" t="str">
        <f>IFERROR(GETPIVOTDATA("Tiempo estipulado",PIVOT!$A$4,"Tipo de Solicitud","Recursos Humanos","MES",D3),"")</f>
        <v/>
      </c>
      <c r="E10" s="79" t="str">
        <f>IFERROR(GETPIVOTDATA("Tiempo estipulado",PIVOT!$A$4,"Tipo de Solicitud","Recursos Humanos","MES",E3),"")</f>
        <v/>
      </c>
      <c r="F10" s="79">
        <f>IFERROR(GETPIVOTDATA("Tiempo estipulado",PIVOT!$A$4,"Tipo de Solicitud","Recursos Humanos","MES",F3),"")</f>
        <v>5</v>
      </c>
      <c r="G10" s="79">
        <f>IFERROR(GETPIVOTDATA("Tiempo estipulado",PIVOT!$A$4,"Tipo de Solicitud","Recursos Humanos","MES",G3),"")</f>
        <v>1</v>
      </c>
      <c r="H10" s="79">
        <f>IFERROR(GETPIVOTDATA("Tiempo estipulado",PIVOT!$A$4,"Tipo de Solicitud","Recursos Humanos","MES",H3),"")</f>
        <v>1</v>
      </c>
      <c r="I10" s="79">
        <f>IFERROR(GETPIVOTDATA("Tiempo estipulado",PIVOT!$A$4,"Tipo de Solicitud","Recursos Humanos","MES",I3),"")</f>
        <v>2</v>
      </c>
      <c r="J10" s="79">
        <f>IFERROR(GETPIVOTDATA("Tiempo estipulado",PIVOT!$A$4,"Tipo de Solicitud","Recursos Humanos","MES",J3),"")</f>
        <v>1</v>
      </c>
      <c r="K10" s="79">
        <f>IFERROR(GETPIVOTDATA("Tiempo estipulado",PIVOT!$A$4,"Tipo de Solicitud","Recursos Humanos","MES",K3),"")</f>
        <v>2</v>
      </c>
      <c r="L10" s="79">
        <f>IFERROR(GETPIVOTDATA("Tiempo estipulado",PIVOT!$A$4,"Tipo de Solicitud","Recursos Humanos","MES",L3),"")</f>
        <v>2</v>
      </c>
      <c r="M10" s="79" t="str">
        <f>IFERROR(GETPIVOTDATA("Tiempo estipulado",PIVOT!$A$4,"Tipo de Solicitud","Recursos Humanos","MES",M3),"")</f>
        <v/>
      </c>
      <c r="N10" s="79" t="str">
        <f>IFERROR(GETPIVOTDATA("Tiempo estipulado",PIVOT!$A$4,"Tipo de Solicitud","Recursos Humanos","MES",N3),"")</f>
        <v/>
      </c>
    </row>
    <row r="11" spans="1:15" x14ac:dyDescent="0.25">
      <c r="A11" s="155"/>
      <c r="B11" s="78" t="s">
        <v>213</v>
      </c>
      <c r="C11" s="79" t="str">
        <f>IFERROR(+GETPIVOTDATA("Tiempo estipulado",PIVOT!$A$4,"Tipo de Solicitud","Recursos Humanos","MES",C3,"Cumplimiento","A TIEMPO"),"")</f>
        <v/>
      </c>
      <c r="D11" s="79" t="str">
        <f>IFERROR(+GETPIVOTDATA("Tiempo estipulado",PIVOT!$A$4,"Tipo de Solicitud","Recursos Humanos","MES",D3,"Cumplimiento","A TIEMPO"),"")</f>
        <v/>
      </c>
      <c r="E11" s="79" t="str">
        <f>IFERROR(+GETPIVOTDATA("Tiempo estipulado",PIVOT!$A$4,"Tipo de Solicitud","Recursos Humanos","MES",E3,"Cumplimiento","A TIEMPO"),"")</f>
        <v/>
      </c>
      <c r="F11" s="79">
        <f>IFERROR(+GETPIVOTDATA("Tiempo estipulado",PIVOT!$A$4,"Tipo de Solicitud","Recursos Humanos","MES",F3,"Cumplimiento","A TIEMPO"),"")</f>
        <v>4</v>
      </c>
      <c r="G11" s="79">
        <f>IFERROR(+GETPIVOTDATA("Tiempo estipulado",PIVOT!$A$4,"Tipo de Solicitud","Recursos Humanos","MES",G3,"Cumplimiento","A TIEMPO"),"")</f>
        <v>1</v>
      </c>
      <c r="H11" s="79">
        <f>IFERROR(+GETPIVOTDATA("Tiempo estipulado",PIVOT!$A$4,"Tipo de Solicitud","Recursos Humanos","MES",H3,"Cumplimiento","A TIEMPO"),"")</f>
        <v>1</v>
      </c>
      <c r="I11" s="79">
        <f>IFERROR(+GETPIVOTDATA("Tiempo estipulado",PIVOT!$A$4,"Tipo de Solicitud","Recursos Humanos","MES",I3,"Cumplimiento","A TIEMPO"),"")</f>
        <v>2</v>
      </c>
      <c r="J11" s="79">
        <f>IFERROR(+GETPIVOTDATA("Tiempo estipulado",PIVOT!$A$4,"Tipo de Solicitud","Recursos Humanos","MES",J3,"Cumplimiento","A TIEMPO"),"")</f>
        <v>1</v>
      </c>
      <c r="K11" s="79">
        <f>IFERROR(+GETPIVOTDATA("Tiempo estipulado",PIVOT!$A$4,"Tipo de Solicitud","Recursos Humanos","MES",K3,"Cumplimiento","A TIEMPO"),"")</f>
        <v>2</v>
      </c>
      <c r="L11" s="79">
        <f>IFERROR(+GETPIVOTDATA("Tiempo estipulado",PIVOT!$A$4,"Tipo de Solicitud","Recursos Humanos","MES",L3,"Cumplimiento","A TIEMPO"),"")</f>
        <v>2</v>
      </c>
      <c r="M11" s="79" t="str">
        <f>IFERROR(+GETPIVOTDATA("Tiempo estipulado",PIVOT!$A$4,"Tipo de Solicitud","Recursos Humanos","MES",M3,"Cumplimiento","A TIEMPO"),"")</f>
        <v/>
      </c>
      <c r="N11" s="79" t="str">
        <f>IFERROR(+GETPIVOTDATA("Tiempo estipulado",PIVOT!$A$4,"Tipo de Solicitud","Recursos Humanos","MES",N3,"Cumplimiento","A TIEMPO"),"")</f>
        <v/>
      </c>
    </row>
    <row r="12" spans="1:15" ht="31.5" x14ac:dyDescent="0.25">
      <c r="A12" s="155"/>
      <c r="B12" s="82" t="s">
        <v>187</v>
      </c>
      <c r="C12" s="83" t="str">
        <f>+IFERROR(C11/C10,"")</f>
        <v/>
      </c>
      <c r="D12" s="83" t="str">
        <f>+IFERROR(D11/D10,"")</f>
        <v/>
      </c>
      <c r="E12" s="83" t="str">
        <f>+IFERROR(E11/E10,"")</f>
        <v/>
      </c>
      <c r="F12" s="83">
        <f t="shared" ref="F12:N12" si="2">+IFERROR(F11/F10,"")</f>
        <v>0.8</v>
      </c>
      <c r="G12" s="83">
        <f t="shared" si="2"/>
        <v>1</v>
      </c>
      <c r="H12" s="83">
        <f t="shared" si="2"/>
        <v>1</v>
      </c>
      <c r="I12" s="83">
        <f t="shared" si="2"/>
        <v>1</v>
      </c>
      <c r="J12" s="83">
        <f t="shared" si="2"/>
        <v>1</v>
      </c>
      <c r="K12" s="83">
        <f t="shared" si="2"/>
        <v>1</v>
      </c>
      <c r="L12" s="83">
        <f t="shared" si="2"/>
        <v>1</v>
      </c>
      <c r="M12" s="83" t="str">
        <f t="shared" si="2"/>
        <v/>
      </c>
      <c r="N12" s="83" t="str">
        <f t="shared" si="2"/>
        <v/>
      </c>
    </row>
  </sheetData>
  <sheetProtection password="CF7B" sheet="1" objects="1" scenarios="1"/>
  <mergeCells count="3">
    <mergeCell ref="A4:A6"/>
    <mergeCell ref="A7:A9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0"/>
  <sheetViews>
    <sheetView topLeftCell="A10" workbookViewId="0">
      <selection activeCell="C12" sqref="C12"/>
    </sheetView>
  </sheetViews>
  <sheetFormatPr defaultRowHeight="15" x14ac:dyDescent="0.25"/>
  <cols>
    <col min="1" max="1" width="18.85546875" customWidth="1"/>
    <col min="2" max="2" width="17.85546875" bestFit="1" customWidth="1"/>
    <col min="3" max="3" width="11.28515625" customWidth="1"/>
    <col min="4" max="4" width="8.5703125" customWidth="1"/>
    <col min="5" max="6" width="11.28515625" customWidth="1"/>
    <col min="7" max="7" width="22.140625" bestFit="1" customWidth="1"/>
    <col min="8" max="8" width="25.28515625" bestFit="1" customWidth="1"/>
    <col min="9" max="9" width="22.140625" bestFit="1" customWidth="1"/>
    <col min="10" max="10" width="30.42578125" bestFit="1" customWidth="1"/>
    <col min="11" max="11" width="27.140625" bestFit="1" customWidth="1"/>
  </cols>
  <sheetData>
    <row r="1" spans="1:3" x14ac:dyDescent="0.25">
      <c r="A1" s="4" t="s">
        <v>172</v>
      </c>
      <c r="B1" t="s">
        <v>788</v>
      </c>
    </row>
    <row r="2" spans="1:3" x14ac:dyDescent="0.25">
      <c r="A2" s="4" t="s">
        <v>24</v>
      </c>
      <c r="B2" t="s">
        <v>634</v>
      </c>
    </row>
    <row r="4" spans="1:3" x14ac:dyDescent="0.25">
      <c r="A4" s="4" t="s">
        <v>333</v>
      </c>
      <c r="B4" s="4" t="s">
        <v>18</v>
      </c>
    </row>
    <row r="5" spans="1:3" x14ac:dyDescent="0.25">
      <c r="A5" s="4" t="s">
        <v>16</v>
      </c>
      <c r="B5" t="s">
        <v>75</v>
      </c>
      <c r="C5" t="s">
        <v>17</v>
      </c>
    </row>
    <row r="6" spans="1:3" x14ac:dyDescent="0.25">
      <c r="A6" s="5" t="s">
        <v>6</v>
      </c>
      <c r="B6" s="112">
        <v>8</v>
      </c>
      <c r="C6" s="112">
        <v>8</v>
      </c>
    </row>
    <row r="7" spans="1:3" x14ac:dyDescent="0.25">
      <c r="A7" s="5" t="s">
        <v>10</v>
      </c>
      <c r="B7" s="112">
        <v>1</v>
      </c>
      <c r="C7" s="112">
        <v>1</v>
      </c>
    </row>
    <row r="8" spans="1:3" x14ac:dyDescent="0.25">
      <c r="A8" s="5" t="s">
        <v>25</v>
      </c>
      <c r="B8" s="112">
        <v>4</v>
      </c>
      <c r="C8" s="112">
        <v>4</v>
      </c>
    </row>
    <row r="9" spans="1:3" x14ac:dyDescent="0.25">
      <c r="A9" s="5" t="s">
        <v>414</v>
      </c>
      <c r="B9" s="112">
        <v>9</v>
      </c>
      <c r="C9" s="112">
        <v>9</v>
      </c>
    </row>
    <row r="10" spans="1:3" x14ac:dyDescent="0.25">
      <c r="A10" s="5" t="s">
        <v>17</v>
      </c>
      <c r="B10" s="112">
        <v>22</v>
      </c>
      <c r="C10" s="112">
        <v>22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2"/>
  <sheetViews>
    <sheetView topLeftCell="A94" workbookViewId="0">
      <selection activeCell="F114" sqref="F114"/>
    </sheetView>
  </sheetViews>
  <sheetFormatPr defaultRowHeight="15" x14ac:dyDescent="0.25"/>
  <cols>
    <col min="1" max="1" width="26.140625" customWidth="1"/>
    <col min="2" max="2" width="16.28515625" bestFit="1" customWidth="1"/>
    <col min="3" max="3" width="10.28515625" customWidth="1"/>
    <col min="4" max="4" width="8.5703125" customWidth="1"/>
    <col min="5" max="5" width="14.7109375" customWidth="1"/>
    <col min="6" max="6" width="19.140625" customWidth="1"/>
    <col min="7" max="7" width="22.28515625" bestFit="1" customWidth="1"/>
    <col min="8" max="8" width="11.28515625" bestFit="1" customWidth="1"/>
    <col min="9" max="9" width="10.42578125" bestFit="1" customWidth="1"/>
    <col min="10" max="10" width="13.5703125" bestFit="1" customWidth="1"/>
    <col min="11" max="11" width="11.28515625" bestFit="1" customWidth="1"/>
    <col min="12" max="12" width="22.28515625" customWidth="1"/>
    <col min="13" max="13" width="11.28515625" customWidth="1"/>
    <col min="14" max="14" width="30" bestFit="1" customWidth="1"/>
    <col min="15" max="15" width="31.140625" bestFit="1" customWidth="1"/>
    <col min="16" max="16" width="24.85546875" bestFit="1" customWidth="1"/>
  </cols>
  <sheetData>
    <row r="3" spans="1:8" x14ac:dyDescent="0.25">
      <c r="A3" s="4" t="s">
        <v>19</v>
      </c>
      <c r="B3" s="4" t="s">
        <v>18</v>
      </c>
    </row>
    <row r="4" spans="1:8" x14ac:dyDescent="0.25">
      <c r="B4" t="s">
        <v>75</v>
      </c>
      <c r="E4" t="s">
        <v>182</v>
      </c>
      <c r="F4" t="s">
        <v>76</v>
      </c>
      <c r="G4" t="s">
        <v>183</v>
      </c>
      <c r="H4" t="s">
        <v>17</v>
      </c>
    </row>
    <row r="5" spans="1:8" x14ac:dyDescent="0.25">
      <c r="A5" s="4" t="s">
        <v>16</v>
      </c>
      <c r="B5" t="s">
        <v>11</v>
      </c>
      <c r="C5" t="s">
        <v>10</v>
      </c>
      <c r="D5" t="s">
        <v>25</v>
      </c>
      <c r="F5" t="s">
        <v>11</v>
      </c>
    </row>
    <row r="6" spans="1:8" x14ac:dyDescent="0.25">
      <c r="A6" s="50" t="s">
        <v>166</v>
      </c>
      <c r="B6" s="6"/>
      <c r="C6" s="6"/>
      <c r="D6" s="6"/>
      <c r="E6" s="6"/>
      <c r="F6" s="6"/>
      <c r="G6" s="6"/>
      <c r="H6" s="6"/>
    </row>
    <row r="7" spans="1:8" x14ac:dyDescent="0.25">
      <c r="A7" s="18" t="s">
        <v>161</v>
      </c>
      <c r="B7" s="6">
        <v>4</v>
      </c>
      <c r="C7" s="6">
        <v>1</v>
      </c>
      <c r="D7" s="6"/>
      <c r="E7" s="6">
        <v>5</v>
      </c>
      <c r="F7" s="6"/>
      <c r="G7" s="6"/>
      <c r="H7" s="6">
        <v>5</v>
      </c>
    </row>
    <row r="8" spans="1:8" x14ac:dyDescent="0.25">
      <c r="A8" s="50" t="s">
        <v>176</v>
      </c>
      <c r="B8" s="6">
        <v>4</v>
      </c>
      <c r="C8" s="6">
        <v>1</v>
      </c>
      <c r="D8" s="6"/>
      <c r="E8" s="6">
        <v>5</v>
      </c>
      <c r="F8" s="6"/>
      <c r="G8" s="6"/>
      <c r="H8" s="6">
        <v>5</v>
      </c>
    </row>
    <row r="9" spans="1:8" x14ac:dyDescent="0.25">
      <c r="A9" s="50" t="s">
        <v>167</v>
      </c>
      <c r="B9" s="6"/>
      <c r="C9" s="6"/>
      <c r="D9" s="6"/>
      <c r="E9" s="6"/>
      <c r="F9" s="6"/>
      <c r="G9" s="6"/>
      <c r="H9" s="6"/>
    </row>
    <row r="10" spans="1:8" x14ac:dyDescent="0.25">
      <c r="A10" s="18" t="s">
        <v>161</v>
      </c>
      <c r="B10" s="6">
        <v>6</v>
      </c>
      <c r="C10" s="6"/>
      <c r="D10" s="6">
        <v>1</v>
      </c>
      <c r="E10" s="6">
        <v>7</v>
      </c>
      <c r="F10" s="6">
        <v>1</v>
      </c>
      <c r="G10" s="6">
        <v>1</v>
      </c>
      <c r="H10" s="6">
        <v>8</v>
      </c>
    </row>
    <row r="11" spans="1:8" x14ac:dyDescent="0.25">
      <c r="A11" s="50" t="s">
        <v>177</v>
      </c>
      <c r="B11" s="6">
        <v>6</v>
      </c>
      <c r="C11" s="6"/>
      <c r="D11" s="6">
        <v>1</v>
      </c>
      <c r="E11" s="6">
        <v>7</v>
      </c>
      <c r="F11" s="6">
        <v>1</v>
      </c>
      <c r="G11" s="6">
        <v>1</v>
      </c>
      <c r="H11" s="6">
        <v>8</v>
      </c>
    </row>
    <row r="12" spans="1:8" x14ac:dyDescent="0.25">
      <c r="A12" s="50" t="s">
        <v>168</v>
      </c>
      <c r="B12" s="6"/>
      <c r="C12" s="6"/>
      <c r="D12" s="6"/>
      <c r="E12" s="6"/>
      <c r="F12" s="6"/>
      <c r="G12" s="6"/>
      <c r="H12" s="6"/>
    </row>
    <row r="13" spans="1:8" x14ac:dyDescent="0.25">
      <c r="A13" s="18"/>
      <c r="B13" s="6"/>
      <c r="C13" s="6">
        <v>3</v>
      </c>
      <c r="D13" s="6"/>
      <c r="E13" s="6">
        <v>3</v>
      </c>
      <c r="F13" s="6"/>
      <c r="G13" s="6"/>
      <c r="H13" s="6">
        <v>3</v>
      </c>
    </row>
    <row r="14" spans="1:8" x14ac:dyDescent="0.25">
      <c r="A14" s="18" t="s">
        <v>161</v>
      </c>
      <c r="B14" s="6">
        <v>7</v>
      </c>
      <c r="C14" s="6">
        <v>1</v>
      </c>
      <c r="D14" s="6">
        <v>1</v>
      </c>
      <c r="E14" s="6">
        <v>9</v>
      </c>
      <c r="F14" s="6">
        <v>1</v>
      </c>
      <c r="G14" s="6">
        <v>1</v>
      </c>
      <c r="H14" s="6">
        <v>10</v>
      </c>
    </row>
    <row r="15" spans="1:8" x14ac:dyDescent="0.25">
      <c r="A15" s="50" t="s">
        <v>179</v>
      </c>
      <c r="B15" s="6">
        <v>7</v>
      </c>
      <c r="C15" s="6">
        <v>4</v>
      </c>
      <c r="D15" s="6">
        <v>1</v>
      </c>
      <c r="E15" s="6">
        <v>12</v>
      </c>
      <c r="F15" s="6">
        <v>1</v>
      </c>
      <c r="G15" s="6">
        <v>1</v>
      </c>
      <c r="H15" s="6">
        <v>13</v>
      </c>
    </row>
    <row r="16" spans="1:8" x14ac:dyDescent="0.25">
      <c r="A16" s="50" t="s">
        <v>169</v>
      </c>
      <c r="B16" s="6"/>
      <c r="C16" s="6"/>
      <c r="D16" s="6"/>
      <c r="E16" s="6"/>
      <c r="F16" s="6"/>
      <c r="G16" s="6"/>
      <c r="H16" s="6"/>
    </row>
    <row r="17" spans="1:8" x14ac:dyDescent="0.25">
      <c r="A17" s="18"/>
      <c r="B17" s="6"/>
      <c r="C17" s="6"/>
      <c r="D17" s="6">
        <v>1</v>
      </c>
      <c r="E17" s="6">
        <v>1</v>
      </c>
      <c r="F17" s="6"/>
      <c r="G17" s="6"/>
      <c r="H17" s="6">
        <v>1</v>
      </c>
    </row>
    <row r="18" spans="1:8" x14ac:dyDescent="0.25">
      <c r="A18" s="18" t="s">
        <v>161</v>
      </c>
      <c r="B18" s="6">
        <v>2</v>
      </c>
      <c r="C18" s="6"/>
      <c r="D18" s="6"/>
      <c r="E18" s="6">
        <v>2</v>
      </c>
      <c r="F18" s="6"/>
      <c r="G18" s="6"/>
      <c r="H18" s="6">
        <v>2</v>
      </c>
    </row>
    <row r="19" spans="1:8" x14ac:dyDescent="0.25">
      <c r="A19" s="50" t="s">
        <v>180</v>
      </c>
      <c r="B19" s="6">
        <v>2</v>
      </c>
      <c r="C19" s="6"/>
      <c r="D19" s="6">
        <v>1</v>
      </c>
      <c r="E19" s="6">
        <v>3</v>
      </c>
      <c r="F19" s="6"/>
      <c r="G19" s="6"/>
      <c r="H19" s="6">
        <v>3</v>
      </c>
    </row>
    <row r="20" spans="1:8" x14ac:dyDescent="0.25">
      <c r="A20" s="50" t="s">
        <v>170</v>
      </c>
      <c r="B20" s="6"/>
      <c r="C20" s="6"/>
      <c r="D20" s="6"/>
      <c r="E20" s="6"/>
      <c r="F20" s="6"/>
      <c r="G20" s="6"/>
      <c r="H20" s="6"/>
    </row>
    <row r="21" spans="1:8" x14ac:dyDescent="0.25">
      <c r="A21" s="18" t="s">
        <v>161</v>
      </c>
      <c r="B21" s="6">
        <v>3</v>
      </c>
      <c r="C21" s="6"/>
      <c r="D21" s="6"/>
      <c r="E21" s="6">
        <v>3</v>
      </c>
      <c r="F21" s="6"/>
      <c r="G21" s="6"/>
      <c r="H21" s="6">
        <v>3</v>
      </c>
    </row>
    <row r="22" spans="1:8" x14ac:dyDescent="0.25">
      <c r="A22" s="50" t="s">
        <v>181</v>
      </c>
      <c r="B22" s="6">
        <v>3</v>
      </c>
      <c r="C22" s="6"/>
      <c r="D22" s="6"/>
      <c r="E22" s="6">
        <v>3</v>
      </c>
      <c r="F22" s="6"/>
      <c r="G22" s="6"/>
      <c r="H22" s="6">
        <v>3</v>
      </c>
    </row>
    <row r="23" spans="1:8" x14ac:dyDescent="0.25">
      <c r="A23" s="50" t="s">
        <v>503</v>
      </c>
      <c r="B23" s="6"/>
      <c r="C23" s="6"/>
      <c r="D23" s="6"/>
      <c r="E23" s="6"/>
      <c r="F23" s="6"/>
      <c r="G23" s="6"/>
      <c r="H23" s="6"/>
    </row>
    <row r="24" spans="1:8" x14ac:dyDescent="0.25">
      <c r="A24" s="18" t="s">
        <v>161</v>
      </c>
      <c r="B24" s="6">
        <v>9</v>
      </c>
      <c r="C24" s="6"/>
      <c r="D24" s="6"/>
      <c r="E24" s="6">
        <v>9</v>
      </c>
      <c r="F24" s="6"/>
      <c r="G24" s="6"/>
      <c r="H24" s="6">
        <v>9</v>
      </c>
    </row>
    <row r="25" spans="1:8" x14ac:dyDescent="0.25">
      <c r="A25" s="50" t="s">
        <v>504</v>
      </c>
      <c r="B25" s="6">
        <v>9</v>
      </c>
      <c r="C25" s="6"/>
      <c r="D25" s="6"/>
      <c r="E25" s="6">
        <v>9</v>
      </c>
      <c r="F25" s="6"/>
      <c r="G25" s="6"/>
      <c r="H25" s="6">
        <v>9</v>
      </c>
    </row>
    <row r="26" spans="1:8" x14ac:dyDescent="0.25">
      <c r="A26" s="50" t="s">
        <v>190</v>
      </c>
      <c r="B26" s="6"/>
      <c r="C26" s="6"/>
      <c r="D26" s="6"/>
      <c r="E26" s="6"/>
      <c r="F26" s="6"/>
      <c r="G26" s="6"/>
      <c r="H26" s="6"/>
    </row>
    <row r="27" spans="1:8" x14ac:dyDescent="0.25">
      <c r="A27" s="18" t="s">
        <v>161</v>
      </c>
      <c r="B27" s="6">
        <v>2</v>
      </c>
      <c r="C27" s="6"/>
      <c r="D27" s="6"/>
      <c r="E27" s="6">
        <v>2</v>
      </c>
      <c r="F27" s="6"/>
      <c r="G27" s="6"/>
      <c r="H27" s="6">
        <v>2</v>
      </c>
    </row>
    <row r="28" spans="1:8" x14ac:dyDescent="0.25">
      <c r="A28" s="50" t="s">
        <v>211</v>
      </c>
      <c r="B28" s="6">
        <v>2</v>
      </c>
      <c r="C28" s="6"/>
      <c r="D28" s="6"/>
      <c r="E28" s="6">
        <v>2</v>
      </c>
      <c r="F28" s="6"/>
      <c r="G28" s="6"/>
      <c r="H28" s="6">
        <v>2</v>
      </c>
    </row>
    <row r="29" spans="1:8" x14ac:dyDescent="0.25">
      <c r="A29" s="50" t="s">
        <v>191</v>
      </c>
      <c r="B29" s="6"/>
      <c r="C29" s="6"/>
      <c r="D29" s="6"/>
      <c r="E29" s="6"/>
      <c r="F29" s="6"/>
      <c r="G29" s="6"/>
      <c r="H29" s="6"/>
    </row>
    <row r="30" spans="1:8" x14ac:dyDescent="0.25">
      <c r="A30" s="18" t="s">
        <v>161</v>
      </c>
      <c r="B30" s="6">
        <v>4</v>
      </c>
      <c r="C30" s="6">
        <v>1</v>
      </c>
      <c r="D30" s="6"/>
      <c r="E30" s="6">
        <v>5</v>
      </c>
      <c r="F30" s="6"/>
      <c r="G30" s="6"/>
      <c r="H30" s="6">
        <v>5</v>
      </c>
    </row>
    <row r="31" spans="1:8" x14ac:dyDescent="0.25">
      <c r="A31" s="50" t="s">
        <v>218</v>
      </c>
      <c r="B31" s="6">
        <v>4</v>
      </c>
      <c r="C31" s="6">
        <v>1</v>
      </c>
      <c r="D31" s="6"/>
      <c r="E31" s="6">
        <v>5</v>
      </c>
      <c r="F31" s="6"/>
      <c r="G31" s="6"/>
      <c r="H31" s="6">
        <v>5</v>
      </c>
    </row>
    <row r="32" spans="1:8" x14ac:dyDescent="0.25">
      <c r="A32" s="50" t="s">
        <v>192</v>
      </c>
      <c r="B32" s="6"/>
      <c r="C32" s="6"/>
      <c r="D32" s="6"/>
      <c r="E32" s="6"/>
      <c r="F32" s="6"/>
      <c r="G32" s="6"/>
      <c r="H32" s="6"/>
    </row>
    <row r="33" spans="1:8" x14ac:dyDescent="0.25">
      <c r="A33" s="18" t="s">
        <v>161</v>
      </c>
      <c r="B33" s="6">
        <v>6</v>
      </c>
      <c r="C33" s="6"/>
      <c r="D33" s="6">
        <v>1</v>
      </c>
      <c r="E33" s="6">
        <v>7</v>
      </c>
      <c r="F33" s="6"/>
      <c r="G33" s="6"/>
      <c r="H33" s="6">
        <v>7</v>
      </c>
    </row>
    <row r="34" spans="1:8" x14ac:dyDescent="0.25">
      <c r="A34" s="50" t="s">
        <v>240</v>
      </c>
      <c r="B34" s="6">
        <v>6</v>
      </c>
      <c r="C34" s="6"/>
      <c r="D34" s="6">
        <v>1</v>
      </c>
      <c r="E34" s="6">
        <v>7</v>
      </c>
      <c r="F34" s="6"/>
      <c r="G34" s="6"/>
      <c r="H34" s="6">
        <v>7</v>
      </c>
    </row>
    <row r="35" spans="1:8" x14ac:dyDescent="0.25">
      <c r="A35" s="50" t="s">
        <v>193</v>
      </c>
      <c r="B35" s="6"/>
      <c r="C35" s="6"/>
      <c r="D35" s="6"/>
      <c r="E35" s="6"/>
      <c r="F35" s="6"/>
      <c r="G35" s="6"/>
      <c r="H35" s="6"/>
    </row>
    <row r="36" spans="1:8" x14ac:dyDescent="0.25">
      <c r="A36" s="18"/>
      <c r="B36" s="6"/>
      <c r="C36" s="6">
        <v>1</v>
      </c>
      <c r="D36" s="6"/>
      <c r="E36" s="6">
        <v>1</v>
      </c>
      <c r="F36" s="6"/>
      <c r="G36" s="6"/>
      <c r="H36" s="6">
        <v>1</v>
      </c>
    </row>
    <row r="37" spans="1:8" x14ac:dyDescent="0.25">
      <c r="A37" s="18" t="s">
        <v>161</v>
      </c>
      <c r="B37" s="6">
        <v>13</v>
      </c>
      <c r="C37" s="6"/>
      <c r="D37" s="6"/>
      <c r="E37" s="6">
        <v>13</v>
      </c>
      <c r="F37" s="6"/>
      <c r="G37" s="6"/>
      <c r="H37" s="6">
        <v>13</v>
      </c>
    </row>
    <row r="38" spans="1:8" x14ac:dyDescent="0.25">
      <c r="A38" s="50" t="s">
        <v>258</v>
      </c>
      <c r="B38" s="6">
        <v>13</v>
      </c>
      <c r="C38" s="6">
        <v>1</v>
      </c>
      <c r="D38" s="6"/>
      <c r="E38" s="6">
        <v>14</v>
      </c>
      <c r="F38" s="6"/>
      <c r="G38" s="6"/>
      <c r="H38" s="6">
        <v>14</v>
      </c>
    </row>
    <row r="39" spans="1:8" x14ac:dyDescent="0.25">
      <c r="A39" s="50" t="s">
        <v>194</v>
      </c>
      <c r="B39" s="6"/>
      <c r="C39" s="6"/>
      <c r="D39" s="6"/>
      <c r="E39" s="6"/>
      <c r="F39" s="6"/>
      <c r="G39" s="6"/>
      <c r="H39" s="6"/>
    </row>
    <row r="40" spans="1:8" x14ac:dyDescent="0.25">
      <c r="A40" s="18" t="s">
        <v>161</v>
      </c>
      <c r="B40" s="6">
        <v>6</v>
      </c>
      <c r="C40" s="6">
        <v>1</v>
      </c>
      <c r="D40" s="6"/>
      <c r="E40" s="6">
        <v>7</v>
      </c>
      <c r="F40" s="6"/>
      <c r="G40" s="6"/>
      <c r="H40" s="6">
        <v>7</v>
      </c>
    </row>
    <row r="41" spans="1:8" x14ac:dyDescent="0.25">
      <c r="A41" s="50" t="s">
        <v>307</v>
      </c>
      <c r="B41" s="6">
        <v>6</v>
      </c>
      <c r="C41" s="6">
        <v>1</v>
      </c>
      <c r="D41" s="6"/>
      <c r="E41" s="6">
        <v>7</v>
      </c>
      <c r="F41" s="6"/>
      <c r="G41" s="6"/>
      <c r="H41" s="6">
        <v>7</v>
      </c>
    </row>
    <row r="42" spans="1:8" x14ac:dyDescent="0.25">
      <c r="A42" s="50" t="s">
        <v>340</v>
      </c>
      <c r="B42" s="6"/>
      <c r="C42" s="6"/>
      <c r="D42" s="6"/>
      <c r="E42" s="6"/>
      <c r="F42" s="6"/>
      <c r="G42" s="6"/>
      <c r="H42" s="6"/>
    </row>
    <row r="43" spans="1:8" x14ac:dyDescent="0.25">
      <c r="A43" s="18" t="s">
        <v>161</v>
      </c>
      <c r="B43" s="6">
        <v>3</v>
      </c>
      <c r="C43" s="6">
        <v>2</v>
      </c>
      <c r="D43" s="6"/>
      <c r="E43" s="6">
        <v>5</v>
      </c>
      <c r="F43" s="6"/>
      <c r="G43" s="6"/>
      <c r="H43" s="6">
        <v>5</v>
      </c>
    </row>
    <row r="44" spans="1:8" x14ac:dyDescent="0.25">
      <c r="A44" s="50" t="s">
        <v>361</v>
      </c>
      <c r="B44" s="6">
        <v>3</v>
      </c>
      <c r="C44" s="6">
        <v>2</v>
      </c>
      <c r="D44" s="6"/>
      <c r="E44" s="6">
        <v>5</v>
      </c>
      <c r="F44" s="6"/>
      <c r="G44" s="6"/>
      <c r="H44" s="6">
        <v>5</v>
      </c>
    </row>
    <row r="45" spans="1:8" x14ac:dyDescent="0.25">
      <c r="A45" s="50" t="s">
        <v>362</v>
      </c>
      <c r="B45" s="6"/>
      <c r="C45" s="6"/>
      <c r="D45" s="6"/>
      <c r="E45" s="6"/>
      <c r="F45" s="6"/>
      <c r="G45" s="6"/>
      <c r="H45" s="6"/>
    </row>
    <row r="46" spans="1:8" x14ac:dyDescent="0.25">
      <c r="A46" s="18" t="s">
        <v>161</v>
      </c>
      <c r="B46" s="6">
        <v>3</v>
      </c>
      <c r="C46" s="6"/>
      <c r="D46" s="6">
        <v>1</v>
      </c>
      <c r="E46" s="6">
        <v>4</v>
      </c>
      <c r="F46" s="6"/>
      <c r="G46" s="6"/>
      <c r="H46" s="6">
        <v>4</v>
      </c>
    </row>
    <row r="47" spans="1:8" x14ac:dyDescent="0.25">
      <c r="A47" s="50" t="s">
        <v>363</v>
      </c>
      <c r="B47" s="6">
        <v>3</v>
      </c>
      <c r="C47" s="6"/>
      <c r="D47" s="6">
        <v>1</v>
      </c>
      <c r="E47" s="6">
        <v>4</v>
      </c>
      <c r="F47" s="6"/>
      <c r="G47" s="6"/>
      <c r="H47" s="6">
        <v>4</v>
      </c>
    </row>
    <row r="48" spans="1:8" x14ac:dyDescent="0.25">
      <c r="A48" s="50" t="s">
        <v>383</v>
      </c>
      <c r="B48" s="6"/>
      <c r="C48" s="6"/>
      <c r="D48" s="6"/>
      <c r="E48" s="6"/>
      <c r="F48" s="6"/>
      <c r="G48" s="6"/>
      <c r="H48" s="6"/>
    </row>
    <row r="49" spans="1:8" x14ac:dyDescent="0.25">
      <c r="A49" s="18" t="s">
        <v>161</v>
      </c>
      <c r="B49" s="6">
        <v>6</v>
      </c>
      <c r="C49" s="6"/>
      <c r="D49" s="6"/>
      <c r="E49" s="6">
        <v>6</v>
      </c>
      <c r="F49" s="6"/>
      <c r="G49" s="6"/>
      <c r="H49" s="6">
        <v>6</v>
      </c>
    </row>
    <row r="50" spans="1:8" x14ac:dyDescent="0.25">
      <c r="A50" s="50" t="s">
        <v>384</v>
      </c>
      <c r="B50" s="6">
        <v>6</v>
      </c>
      <c r="C50" s="6"/>
      <c r="D50" s="6"/>
      <c r="E50" s="6">
        <v>6</v>
      </c>
      <c r="F50" s="6"/>
      <c r="G50" s="6"/>
      <c r="H50" s="6">
        <v>6</v>
      </c>
    </row>
    <row r="51" spans="1:8" x14ac:dyDescent="0.25">
      <c r="A51" s="50" t="s">
        <v>387</v>
      </c>
      <c r="B51" s="6"/>
      <c r="C51" s="6"/>
      <c r="D51" s="6"/>
      <c r="E51" s="6"/>
      <c r="F51" s="6"/>
      <c r="G51" s="6"/>
      <c r="H51" s="6"/>
    </row>
    <row r="52" spans="1:8" x14ac:dyDescent="0.25">
      <c r="A52" s="18" t="s">
        <v>161</v>
      </c>
      <c r="B52" s="6">
        <v>12</v>
      </c>
      <c r="C52" s="6"/>
      <c r="D52" s="6"/>
      <c r="E52" s="6">
        <v>12</v>
      </c>
      <c r="F52" s="6">
        <v>1</v>
      </c>
      <c r="G52" s="6">
        <v>1</v>
      </c>
      <c r="H52" s="6">
        <v>13</v>
      </c>
    </row>
    <row r="53" spans="1:8" x14ac:dyDescent="0.25">
      <c r="A53" s="50" t="s">
        <v>388</v>
      </c>
      <c r="B53" s="6">
        <v>12</v>
      </c>
      <c r="C53" s="6"/>
      <c r="D53" s="6"/>
      <c r="E53" s="6">
        <v>12</v>
      </c>
      <c r="F53" s="6">
        <v>1</v>
      </c>
      <c r="G53" s="6">
        <v>1</v>
      </c>
      <c r="H53" s="6">
        <v>13</v>
      </c>
    </row>
    <row r="54" spans="1:8" x14ac:dyDescent="0.25">
      <c r="A54" s="50" t="s">
        <v>471</v>
      </c>
      <c r="B54" s="6"/>
      <c r="C54" s="6"/>
      <c r="D54" s="6"/>
      <c r="E54" s="6"/>
      <c r="F54" s="6"/>
      <c r="G54" s="6"/>
      <c r="H54" s="6"/>
    </row>
    <row r="55" spans="1:8" x14ac:dyDescent="0.25">
      <c r="A55" s="18" t="s">
        <v>161</v>
      </c>
      <c r="B55" s="6">
        <v>6</v>
      </c>
      <c r="C55" s="6"/>
      <c r="D55" s="6">
        <v>1</v>
      </c>
      <c r="E55" s="6">
        <v>7</v>
      </c>
      <c r="F55" s="6"/>
      <c r="G55" s="6"/>
      <c r="H55" s="6">
        <v>7</v>
      </c>
    </row>
    <row r="56" spans="1:8" x14ac:dyDescent="0.25">
      <c r="A56" s="50" t="s">
        <v>472</v>
      </c>
      <c r="B56" s="6">
        <v>6</v>
      </c>
      <c r="C56" s="6"/>
      <c r="D56" s="6">
        <v>1</v>
      </c>
      <c r="E56" s="6">
        <v>7</v>
      </c>
      <c r="F56" s="6"/>
      <c r="G56" s="6"/>
      <c r="H56" s="6">
        <v>7</v>
      </c>
    </row>
    <row r="57" spans="1:8" x14ac:dyDescent="0.25">
      <c r="A57" s="50" t="s">
        <v>505</v>
      </c>
      <c r="B57" s="6"/>
      <c r="C57" s="6"/>
      <c r="D57" s="6"/>
      <c r="E57" s="6"/>
      <c r="F57" s="6"/>
      <c r="G57" s="6"/>
      <c r="H57" s="6"/>
    </row>
    <row r="58" spans="1:8" x14ac:dyDescent="0.25">
      <c r="A58" s="18" t="s">
        <v>161</v>
      </c>
      <c r="B58" s="6">
        <v>2</v>
      </c>
      <c r="C58" s="6"/>
      <c r="D58" s="6"/>
      <c r="E58" s="6">
        <v>2</v>
      </c>
      <c r="F58" s="6"/>
      <c r="G58" s="6"/>
      <c r="H58" s="6">
        <v>2</v>
      </c>
    </row>
    <row r="59" spans="1:8" x14ac:dyDescent="0.25">
      <c r="A59" s="50" t="s">
        <v>506</v>
      </c>
      <c r="B59" s="6">
        <v>2</v>
      </c>
      <c r="C59" s="6"/>
      <c r="D59" s="6"/>
      <c r="E59" s="6">
        <v>2</v>
      </c>
      <c r="F59" s="6"/>
      <c r="G59" s="6"/>
      <c r="H59" s="6">
        <v>2</v>
      </c>
    </row>
    <row r="60" spans="1:8" x14ac:dyDescent="0.25">
      <c r="A60" s="50" t="s">
        <v>518</v>
      </c>
      <c r="B60" s="6"/>
      <c r="C60" s="6"/>
      <c r="D60" s="6"/>
      <c r="E60" s="6"/>
      <c r="F60" s="6"/>
      <c r="G60" s="6"/>
      <c r="H60" s="6"/>
    </row>
    <row r="61" spans="1:8" x14ac:dyDescent="0.25">
      <c r="A61" s="18" t="s">
        <v>161</v>
      </c>
      <c r="B61" s="6">
        <v>5</v>
      </c>
      <c r="C61" s="6">
        <v>2</v>
      </c>
      <c r="D61" s="6">
        <v>1</v>
      </c>
      <c r="E61" s="6">
        <v>8</v>
      </c>
      <c r="F61" s="6"/>
      <c r="G61" s="6"/>
      <c r="H61" s="6">
        <v>8</v>
      </c>
    </row>
    <row r="62" spans="1:8" x14ac:dyDescent="0.25">
      <c r="A62" s="50" t="s">
        <v>519</v>
      </c>
      <c r="B62" s="6">
        <v>5</v>
      </c>
      <c r="C62" s="6">
        <v>2</v>
      </c>
      <c r="D62" s="6">
        <v>1</v>
      </c>
      <c r="E62" s="6">
        <v>8</v>
      </c>
      <c r="F62" s="6"/>
      <c r="G62" s="6"/>
      <c r="H62" s="6">
        <v>8</v>
      </c>
    </row>
    <row r="63" spans="1:8" x14ac:dyDescent="0.25">
      <c r="A63" s="50" t="s">
        <v>567</v>
      </c>
      <c r="B63" s="6"/>
      <c r="C63" s="6"/>
      <c r="D63" s="6"/>
      <c r="E63" s="6"/>
      <c r="F63" s="6"/>
      <c r="G63" s="6"/>
      <c r="H63" s="6"/>
    </row>
    <row r="64" spans="1:8" x14ac:dyDescent="0.25">
      <c r="A64" s="18" t="s">
        <v>161</v>
      </c>
      <c r="B64" s="6">
        <v>3</v>
      </c>
      <c r="C64" s="6">
        <v>1</v>
      </c>
      <c r="D64" s="6"/>
      <c r="E64" s="6">
        <v>4</v>
      </c>
      <c r="F64" s="6"/>
      <c r="G64" s="6"/>
      <c r="H64" s="6">
        <v>4</v>
      </c>
    </row>
    <row r="65" spans="1:8" x14ac:dyDescent="0.25">
      <c r="A65" s="50" t="s">
        <v>568</v>
      </c>
      <c r="B65" s="6">
        <v>3</v>
      </c>
      <c r="C65" s="6">
        <v>1</v>
      </c>
      <c r="D65" s="6"/>
      <c r="E65" s="6">
        <v>4</v>
      </c>
      <c r="F65" s="6"/>
      <c r="G65" s="6"/>
      <c r="H65" s="6">
        <v>4</v>
      </c>
    </row>
    <row r="66" spans="1:8" x14ac:dyDescent="0.25">
      <c r="A66" s="50" t="s">
        <v>569</v>
      </c>
      <c r="B66" s="6"/>
      <c r="C66" s="6"/>
      <c r="D66" s="6"/>
      <c r="E66" s="6"/>
      <c r="F66" s="6"/>
      <c r="G66" s="6"/>
      <c r="H66" s="6"/>
    </row>
    <row r="67" spans="1:8" x14ac:dyDescent="0.25">
      <c r="A67" s="18" t="s">
        <v>161</v>
      </c>
      <c r="B67" s="6">
        <v>6</v>
      </c>
      <c r="C67" s="6"/>
      <c r="D67" s="6"/>
      <c r="E67" s="6">
        <v>6</v>
      </c>
      <c r="F67" s="6"/>
      <c r="G67" s="6"/>
      <c r="H67" s="6">
        <v>6</v>
      </c>
    </row>
    <row r="68" spans="1:8" x14ac:dyDescent="0.25">
      <c r="A68" s="50" t="s">
        <v>570</v>
      </c>
      <c r="B68" s="6">
        <v>6</v>
      </c>
      <c r="C68" s="6"/>
      <c r="D68" s="6"/>
      <c r="E68" s="6">
        <v>6</v>
      </c>
      <c r="F68" s="6"/>
      <c r="G68" s="6"/>
      <c r="H68" s="6">
        <v>6</v>
      </c>
    </row>
    <row r="69" spans="1:8" x14ac:dyDescent="0.25">
      <c r="A69" s="50" t="s">
        <v>630</v>
      </c>
      <c r="B69" s="6"/>
      <c r="C69" s="6"/>
      <c r="D69" s="6"/>
      <c r="E69" s="6"/>
      <c r="F69" s="6"/>
      <c r="G69" s="6"/>
      <c r="H69" s="6"/>
    </row>
    <row r="70" spans="1:8" x14ac:dyDescent="0.25">
      <c r="A70" s="18" t="s">
        <v>161</v>
      </c>
      <c r="B70" s="6">
        <v>7</v>
      </c>
      <c r="C70" s="6">
        <v>1</v>
      </c>
      <c r="D70" s="6"/>
      <c r="E70" s="6">
        <v>8</v>
      </c>
      <c r="F70" s="6"/>
      <c r="G70" s="6"/>
      <c r="H70" s="6">
        <v>8</v>
      </c>
    </row>
    <row r="71" spans="1:8" x14ac:dyDescent="0.25">
      <c r="A71" s="50" t="s">
        <v>631</v>
      </c>
      <c r="B71" s="6">
        <v>7</v>
      </c>
      <c r="C71" s="6">
        <v>1</v>
      </c>
      <c r="D71" s="6"/>
      <c r="E71" s="6">
        <v>8</v>
      </c>
      <c r="F71" s="6"/>
      <c r="G71" s="6"/>
      <c r="H71" s="6">
        <v>8</v>
      </c>
    </row>
    <row r="72" spans="1:8" x14ac:dyDescent="0.25">
      <c r="A72" s="50" t="s">
        <v>632</v>
      </c>
      <c r="B72" s="6"/>
      <c r="C72" s="6"/>
      <c r="D72" s="6"/>
      <c r="E72" s="6"/>
      <c r="F72" s="6"/>
      <c r="G72" s="6"/>
      <c r="H72" s="6"/>
    </row>
    <row r="73" spans="1:8" x14ac:dyDescent="0.25">
      <c r="A73" s="18"/>
      <c r="B73" s="6"/>
      <c r="C73" s="6">
        <v>1</v>
      </c>
      <c r="D73" s="6"/>
      <c r="E73" s="6">
        <v>1</v>
      </c>
      <c r="F73" s="6"/>
      <c r="G73" s="6"/>
      <c r="H73" s="6">
        <v>1</v>
      </c>
    </row>
    <row r="74" spans="1:8" x14ac:dyDescent="0.25">
      <c r="A74" s="18" t="s">
        <v>161</v>
      </c>
      <c r="B74" s="6">
        <v>3</v>
      </c>
      <c r="C74" s="6"/>
      <c r="D74" s="6">
        <v>1</v>
      </c>
      <c r="E74" s="6">
        <v>4</v>
      </c>
      <c r="F74" s="6"/>
      <c r="G74" s="6"/>
      <c r="H74" s="6">
        <v>4</v>
      </c>
    </row>
    <row r="75" spans="1:8" x14ac:dyDescent="0.25">
      <c r="A75" s="50" t="s">
        <v>633</v>
      </c>
      <c r="B75" s="6">
        <v>3</v>
      </c>
      <c r="C75" s="6">
        <v>1</v>
      </c>
      <c r="D75" s="6">
        <v>1</v>
      </c>
      <c r="E75" s="6">
        <v>5</v>
      </c>
      <c r="F75" s="6"/>
      <c r="G75" s="6"/>
      <c r="H75" s="6">
        <v>5</v>
      </c>
    </row>
    <row r="76" spans="1:8" x14ac:dyDescent="0.25">
      <c r="A76" s="50" t="s">
        <v>646</v>
      </c>
      <c r="B76" s="6"/>
      <c r="C76" s="6"/>
      <c r="D76" s="6"/>
      <c r="E76" s="6"/>
      <c r="F76" s="6"/>
      <c r="G76" s="6"/>
      <c r="H76" s="6"/>
    </row>
    <row r="77" spans="1:8" x14ac:dyDescent="0.25">
      <c r="A77" s="18" t="s">
        <v>161</v>
      </c>
      <c r="B77" s="6">
        <v>3</v>
      </c>
      <c r="C77" s="6"/>
      <c r="D77" s="6"/>
      <c r="E77" s="6">
        <v>3</v>
      </c>
      <c r="F77" s="6"/>
      <c r="G77" s="6"/>
      <c r="H77" s="6">
        <v>3</v>
      </c>
    </row>
    <row r="78" spans="1:8" x14ac:dyDescent="0.25">
      <c r="A78" s="50" t="s">
        <v>647</v>
      </c>
      <c r="B78" s="6">
        <v>3</v>
      </c>
      <c r="C78" s="6"/>
      <c r="D78" s="6"/>
      <c r="E78" s="6">
        <v>3</v>
      </c>
      <c r="F78" s="6"/>
      <c r="G78" s="6"/>
      <c r="H78" s="6">
        <v>3</v>
      </c>
    </row>
    <row r="79" spans="1:8" x14ac:dyDescent="0.25">
      <c r="A79" s="50" t="s">
        <v>651</v>
      </c>
      <c r="B79" s="6"/>
      <c r="C79" s="6"/>
      <c r="D79" s="6"/>
      <c r="E79" s="6"/>
      <c r="F79" s="6"/>
      <c r="G79" s="6"/>
      <c r="H79" s="6"/>
    </row>
    <row r="80" spans="1:8" x14ac:dyDescent="0.25">
      <c r="A80" s="18" t="s">
        <v>161</v>
      </c>
      <c r="B80" s="6">
        <v>2</v>
      </c>
      <c r="C80" s="6">
        <v>1</v>
      </c>
      <c r="D80" s="6"/>
      <c r="E80" s="6">
        <v>3</v>
      </c>
      <c r="F80" s="6"/>
      <c r="G80" s="6"/>
      <c r="H80" s="6">
        <v>3</v>
      </c>
    </row>
    <row r="81" spans="1:8" x14ac:dyDescent="0.25">
      <c r="A81" s="50" t="s">
        <v>652</v>
      </c>
      <c r="B81" s="6">
        <v>2</v>
      </c>
      <c r="C81" s="6">
        <v>1</v>
      </c>
      <c r="D81" s="6"/>
      <c r="E81" s="6">
        <v>3</v>
      </c>
      <c r="F81" s="6"/>
      <c r="G81" s="6"/>
      <c r="H81" s="6">
        <v>3</v>
      </c>
    </row>
    <row r="82" spans="1:8" x14ac:dyDescent="0.25">
      <c r="A82" s="50" t="s">
        <v>665</v>
      </c>
      <c r="B82" s="6"/>
      <c r="C82" s="6"/>
      <c r="D82" s="6"/>
      <c r="E82" s="6"/>
      <c r="F82" s="6"/>
      <c r="G82" s="6"/>
      <c r="H82" s="6"/>
    </row>
    <row r="83" spans="1:8" x14ac:dyDescent="0.25">
      <c r="A83" s="18" t="s">
        <v>161</v>
      </c>
      <c r="B83" s="6">
        <v>5</v>
      </c>
      <c r="C83" s="6"/>
      <c r="D83" s="6"/>
      <c r="E83" s="6">
        <v>5</v>
      </c>
      <c r="F83" s="6"/>
      <c r="G83" s="6"/>
      <c r="H83" s="6">
        <v>5</v>
      </c>
    </row>
    <row r="84" spans="1:8" x14ac:dyDescent="0.25">
      <c r="A84" s="50" t="s">
        <v>666</v>
      </c>
      <c r="B84" s="6">
        <v>5</v>
      </c>
      <c r="C84" s="6"/>
      <c r="D84" s="6"/>
      <c r="E84" s="6">
        <v>5</v>
      </c>
      <c r="F84" s="6"/>
      <c r="G84" s="6"/>
      <c r="H84" s="6">
        <v>5</v>
      </c>
    </row>
    <row r="85" spans="1:8" x14ac:dyDescent="0.25">
      <c r="A85" s="50" t="s">
        <v>684</v>
      </c>
      <c r="B85" s="6"/>
      <c r="C85" s="6"/>
      <c r="D85" s="6"/>
      <c r="E85" s="6"/>
      <c r="F85" s="6"/>
      <c r="G85" s="6"/>
      <c r="H85" s="6"/>
    </row>
    <row r="86" spans="1:8" x14ac:dyDescent="0.25">
      <c r="A86" s="18" t="s">
        <v>161</v>
      </c>
      <c r="B86" s="6">
        <v>6</v>
      </c>
      <c r="C86" s="6">
        <v>1</v>
      </c>
      <c r="D86" s="6">
        <v>1</v>
      </c>
      <c r="E86" s="6">
        <v>8</v>
      </c>
      <c r="F86" s="6"/>
      <c r="G86" s="6"/>
      <c r="H86" s="6">
        <v>8</v>
      </c>
    </row>
    <row r="87" spans="1:8" x14ac:dyDescent="0.25">
      <c r="A87" s="50" t="s">
        <v>685</v>
      </c>
      <c r="B87" s="6">
        <v>6</v>
      </c>
      <c r="C87" s="6">
        <v>1</v>
      </c>
      <c r="D87" s="6">
        <v>1</v>
      </c>
      <c r="E87" s="6">
        <v>8</v>
      </c>
      <c r="F87" s="6"/>
      <c r="G87" s="6"/>
      <c r="H87" s="6">
        <v>8</v>
      </c>
    </row>
    <row r="88" spans="1:8" x14ac:dyDescent="0.25">
      <c r="A88" s="50" t="s">
        <v>721</v>
      </c>
      <c r="B88" s="6"/>
      <c r="C88" s="6"/>
      <c r="D88" s="6"/>
      <c r="E88" s="6"/>
      <c r="F88" s="6"/>
      <c r="G88" s="6"/>
      <c r="H88" s="6"/>
    </row>
    <row r="89" spans="1:8" x14ac:dyDescent="0.25">
      <c r="A89" s="18"/>
      <c r="B89" s="6"/>
      <c r="C89" s="6"/>
      <c r="D89" s="6">
        <v>1</v>
      </c>
      <c r="E89" s="6">
        <v>1</v>
      </c>
      <c r="F89" s="6"/>
      <c r="G89" s="6"/>
      <c r="H89" s="6">
        <v>1</v>
      </c>
    </row>
    <row r="90" spans="1:8" x14ac:dyDescent="0.25">
      <c r="A90" s="18" t="s">
        <v>161</v>
      </c>
      <c r="B90" s="6">
        <v>5</v>
      </c>
      <c r="C90" s="6"/>
      <c r="D90" s="6"/>
      <c r="E90" s="6">
        <v>5</v>
      </c>
      <c r="F90" s="6"/>
      <c r="G90" s="6"/>
      <c r="H90" s="6">
        <v>5</v>
      </c>
    </row>
    <row r="91" spans="1:8" x14ac:dyDescent="0.25">
      <c r="A91" s="50" t="s">
        <v>722</v>
      </c>
      <c r="B91" s="6">
        <v>5</v>
      </c>
      <c r="C91" s="6"/>
      <c r="D91" s="6">
        <v>1</v>
      </c>
      <c r="E91" s="6">
        <v>6</v>
      </c>
      <c r="F91" s="6"/>
      <c r="G91" s="6"/>
      <c r="H91" s="6">
        <v>6</v>
      </c>
    </row>
    <row r="92" spans="1:8" x14ac:dyDescent="0.25">
      <c r="A92" s="50" t="s">
        <v>743</v>
      </c>
      <c r="B92" s="6"/>
      <c r="C92" s="6"/>
      <c r="D92" s="6"/>
      <c r="E92" s="6"/>
      <c r="F92" s="6"/>
      <c r="G92" s="6"/>
      <c r="H92" s="6"/>
    </row>
    <row r="93" spans="1:8" x14ac:dyDescent="0.25">
      <c r="A93" s="18" t="s">
        <v>161</v>
      </c>
      <c r="B93" s="6">
        <v>6</v>
      </c>
      <c r="C93" s="6"/>
      <c r="D93" s="6">
        <v>2</v>
      </c>
      <c r="E93" s="6">
        <v>8</v>
      </c>
      <c r="F93" s="6"/>
      <c r="G93" s="6"/>
      <c r="H93" s="6">
        <v>8</v>
      </c>
    </row>
    <row r="94" spans="1:8" x14ac:dyDescent="0.25">
      <c r="A94" s="50" t="s">
        <v>744</v>
      </c>
      <c r="B94" s="6">
        <v>6</v>
      </c>
      <c r="C94" s="6"/>
      <c r="D94" s="6">
        <v>2</v>
      </c>
      <c r="E94" s="6">
        <v>8</v>
      </c>
      <c r="F94" s="6"/>
      <c r="G94" s="6"/>
      <c r="H94" s="6">
        <v>8</v>
      </c>
    </row>
    <row r="95" spans="1:8" x14ac:dyDescent="0.25">
      <c r="A95" s="50" t="s">
        <v>770</v>
      </c>
      <c r="B95" s="6"/>
      <c r="C95" s="6"/>
      <c r="D95" s="6"/>
      <c r="E95" s="6"/>
      <c r="F95" s="6"/>
      <c r="G95" s="6"/>
      <c r="H95" s="6"/>
    </row>
    <row r="96" spans="1:8" x14ac:dyDescent="0.25">
      <c r="A96" s="18" t="s">
        <v>161</v>
      </c>
      <c r="B96" s="6">
        <v>10</v>
      </c>
      <c r="C96" s="6">
        <v>1</v>
      </c>
      <c r="D96" s="6"/>
      <c r="E96" s="6">
        <v>11</v>
      </c>
      <c r="F96" s="6"/>
      <c r="G96" s="6"/>
      <c r="H96" s="6">
        <v>11</v>
      </c>
    </row>
    <row r="97" spans="1:8" x14ac:dyDescent="0.25">
      <c r="A97" s="50" t="s">
        <v>771</v>
      </c>
      <c r="B97" s="6">
        <v>10</v>
      </c>
      <c r="C97" s="6">
        <v>1</v>
      </c>
      <c r="D97" s="6"/>
      <c r="E97" s="6">
        <v>11</v>
      </c>
      <c r="F97" s="6"/>
      <c r="G97" s="6"/>
      <c r="H97" s="6">
        <v>11</v>
      </c>
    </row>
    <row r="98" spans="1:8" x14ac:dyDescent="0.25">
      <c r="A98" s="50" t="s">
        <v>808</v>
      </c>
      <c r="B98" s="6"/>
      <c r="C98" s="6"/>
      <c r="D98" s="6"/>
      <c r="E98" s="6"/>
      <c r="F98" s="6"/>
      <c r="G98" s="6"/>
      <c r="H98" s="6"/>
    </row>
    <row r="99" spans="1:8" x14ac:dyDescent="0.25">
      <c r="A99" s="18" t="s">
        <v>161</v>
      </c>
      <c r="B99" s="6">
        <v>3</v>
      </c>
      <c r="C99" s="6">
        <v>1</v>
      </c>
      <c r="D99" s="6">
        <v>1</v>
      </c>
      <c r="E99" s="6">
        <v>5</v>
      </c>
      <c r="F99" s="6"/>
      <c r="G99" s="6"/>
      <c r="H99" s="6">
        <v>5</v>
      </c>
    </row>
    <row r="100" spans="1:8" x14ac:dyDescent="0.25">
      <c r="A100" s="18" t="s">
        <v>829</v>
      </c>
      <c r="B100" s="6">
        <v>1</v>
      </c>
      <c r="C100" s="6"/>
      <c r="D100" s="6"/>
      <c r="E100" s="6">
        <v>1</v>
      </c>
      <c r="F100" s="6"/>
      <c r="G100" s="6"/>
      <c r="H100" s="6">
        <v>1</v>
      </c>
    </row>
    <row r="101" spans="1:8" x14ac:dyDescent="0.25">
      <c r="A101" s="50" t="s">
        <v>809</v>
      </c>
      <c r="B101" s="6">
        <v>4</v>
      </c>
      <c r="C101" s="6">
        <v>1</v>
      </c>
      <c r="D101" s="6">
        <v>1</v>
      </c>
      <c r="E101" s="6">
        <v>6</v>
      </c>
      <c r="F101" s="6"/>
      <c r="G101" s="6"/>
      <c r="H101" s="6">
        <v>6</v>
      </c>
    </row>
    <row r="102" spans="1:8" x14ac:dyDescent="0.25">
      <c r="A102" s="50" t="s">
        <v>842</v>
      </c>
      <c r="B102" s="6"/>
      <c r="C102" s="6"/>
      <c r="D102" s="6"/>
      <c r="E102" s="6"/>
      <c r="F102" s="6"/>
      <c r="G102" s="6"/>
      <c r="H102" s="6"/>
    </row>
    <row r="103" spans="1:8" x14ac:dyDescent="0.25">
      <c r="A103" s="18" t="s">
        <v>161</v>
      </c>
      <c r="B103" s="6">
        <v>3</v>
      </c>
      <c r="C103" s="6"/>
      <c r="D103" s="6">
        <v>1</v>
      </c>
      <c r="E103" s="6">
        <v>4</v>
      </c>
      <c r="F103" s="6"/>
      <c r="G103" s="6"/>
      <c r="H103" s="6">
        <v>4</v>
      </c>
    </row>
    <row r="104" spans="1:8" x14ac:dyDescent="0.25">
      <c r="A104" s="50" t="s">
        <v>843</v>
      </c>
      <c r="B104" s="6">
        <v>3</v>
      </c>
      <c r="C104" s="6"/>
      <c r="D104" s="6">
        <v>1</v>
      </c>
      <c r="E104" s="6">
        <v>4</v>
      </c>
      <c r="F104" s="6"/>
      <c r="G104" s="6"/>
      <c r="H104" s="6">
        <v>4</v>
      </c>
    </row>
    <row r="105" spans="1:8" x14ac:dyDescent="0.25">
      <c r="A105" s="50" t="s">
        <v>870</v>
      </c>
      <c r="B105" s="6"/>
      <c r="C105" s="6"/>
      <c r="D105" s="6"/>
      <c r="E105" s="6"/>
      <c r="F105" s="6"/>
      <c r="G105" s="6"/>
      <c r="H105" s="6"/>
    </row>
    <row r="106" spans="1:8" x14ac:dyDescent="0.25">
      <c r="A106" s="18"/>
      <c r="B106" s="6"/>
      <c r="C106" s="6">
        <v>1</v>
      </c>
      <c r="D106" s="6"/>
      <c r="E106" s="6">
        <v>1</v>
      </c>
      <c r="F106" s="6"/>
      <c r="G106" s="6"/>
      <c r="H106" s="6">
        <v>1</v>
      </c>
    </row>
    <row r="107" spans="1:8" x14ac:dyDescent="0.25">
      <c r="A107" s="18" t="s">
        <v>161</v>
      </c>
      <c r="B107" s="6">
        <v>4</v>
      </c>
      <c r="C107" s="6"/>
      <c r="D107" s="6"/>
      <c r="E107" s="6">
        <v>4</v>
      </c>
      <c r="F107" s="6"/>
      <c r="G107" s="6"/>
      <c r="H107" s="6">
        <v>4</v>
      </c>
    </row>
    <row r="108" spans="1:8" x14ac:dyDescent="0.25">
      <c r="A108" s="50" t="s">
        <v>871</v>
      </c>
      <c r="B108" s="6">
        <v>4</v>
      </c>
      <c r="C108" s="6">
        <v>1</v>
      </c>
      <c r="D108" s="6"/>
      <c r="E108" s="6">
        <v>5</v>
      </c>
      <c r="F108" s="6"/>
      <c r="G108" s="6"/>
      <c r="H108" s="6">
        <v>5</v>
      </c>
    </row>
    <row r="109" spans="1:8" x14ac:dyDescent="0.25">
      <c r="A109" s="50" t="s">
        <v>883</v>
      </c>
      <c r="B109" s="6"/>
      <c r="C109" s="6"/>
      <c r="D109" s="6"/>
      <c r="E109" s="6"/>
      <c r="F109" s="6"/>
      <c r="G109" s="6"/>
      <c r="H109" s="6"/>
    </row>
    <row r="110" spans="1:8" x14ac:dyDescent="0.25">
      <c r="A110" s="18" t="s">
        <v>161</v>
      </c>
      <c r="B110" s="6">
        <v>3</v>
      </c>
      <c r="C110" s="6"/>
      <c r="D110" s="6"/>
      <c r="E110" s="6">
        <v>3</v>
      </c>
      <c r="F110" s="6"/>
      <c r="G110" s="6"/>
      <c r="H110" s="6">
        <v>3</v>
      </c>
    </row>
    <row r="111" spans="1:8" x14ac:dyDescent="0.25">
      <c r="A111" s="50" t="s">
        <v>884</v>
      </c>
      <c r="B111" s="6">
        <v>3</v>
      </c>
      <c r="C111" s="6"/>
      <c r="D111" s="6"/>
      <c r="E111" s="6">
        <v>3</v>
      </c>
      <c r="F111" s="6"/>
      <c r="G111" s="6"/>
      <c r="H111" s="6">
        <v>3</v>
      </c>
    </row>
    <row r="112" spans="1:8" x14ac:dyDescent="0.25">
      <c r="A112" s="50" t="s">
        <v>17</v>
      </c>
      <c r="B112" s="6">
        <v>169</v>
      </c>
      <c r="C112" s="6">
        <v>20</v>
      </c>
      <c r="D112" s="6">
        <v>14</v>
      </c>
      <c r="E112" s="6">
        <v>203</v>
      </c>
      <c r="F112" s="6">
        <v>3</v>
      </c>
      <c r="G112" s="6">
        <v>3</v>
      </c>
      <c r="H112" s="6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13"/>
  <sheetViews>
    <sheetView topLeftCell="A157" workbookViewId="0">
      <selection activeCell="A202" sqref="A202"/>
    </sheetView>
  </sheetViews>
  <sheetFormatPr defaultRowHeight="15" x14ac:dyDescent="0.25"/>
  <cols>
    <col min="1" max="1" width="26.140625" customWidth="1"/>
    <col min="2" max="2" width="16.28515625" bestFit="1" customWidth="1"/>
    <col min="3" max="3" width="17.28515625" bestFit="1" customWidth="1"/>
    <col min="4" max="4" width="11.28515625" bestFit="1" customWidth="1"/>
    <col min="5" max="6" width="11.28515625" customWidth="1"/>
    <col min="7" max="7" width="12.140625" customWidth="1"/>
    <col min="8" max="8" width="15.28515625" customWidth="1"/>
    <col min="9" max="9" width="11.28515625" customWidth="1"/>
    <col min="10" max="10" width="10.28515625" bestFit="1" customWidth="1"/>
    <col min="11" max="11" width="18.42578125" bestFit="1" customWidth="1"/>
    <col min="12" max="12" width="11.28515625" bestFit="1" customWidth="1"/>
  </cols>
  <sheetData>
    <row r="4" spans="1:4" x14ac:dyDescent="0.25">
      <c r="A4" s="4" t="s">
        <v>19</v>
      </c>
      <c r="B4" s="4" t="s">
        <v>18</v>
      </c>
    </row>
    <row r="5" spans="1:4" x14ac:dyDescent="0.25">
      <c r="A5" s="4" t="s">
        <v>16</v>
      </c>
      <c r="B5" t="s">
        <v>75</v>
      </c>
      <c r="C5" t="s">
        <v>76</v>
      </c>
      <c r="D5" t="s">
        <v>17</v>
      </c>
    </row>
    <row r="6" spans="1:4" x14ac:dyDescent="0.25">
      <c r="A6" s="50" t="s">
        <v>166</v>
      </c>
      <c r="B6" s="6"/>
      <c r="C6" s="6"/>
      <c r="D6" s="6"/>
    </row>
    <row r="7" spans="1:4" x14ac:dyDescent="0.25">
      <c r="A7" s="18" t="s">
        <v>6</v>
      </c>
      <c r="B7" s="6"/>
      <c r="C7" s="6"/>
      <c r="D7" s="6"/>
    </row>
    <row r="8" spans="1:4" x14ac:dyDescent="0.25">
      <c r="A8" s="51" t="s">
        <v>11</v>
      </c>
      <c r="B8" s="6">
        <v>2</v>
      </c>
      <c r="C8" s="6"/>
      <c r="D8" s="6">
        <v>2</v>
      </c>
    </row>
    <row r="9" spans="1:4" x14ac:dyDescent="0.25">
      <c r="A9" s="18" t="s">
        <v>174</v>
      </c>
      <c r="B9" s="6">
        <v>2</v>
      </c>
      <c r="C9" s="6"/>
      <c r="D9" s="6">
        <v>2</v>
      </c>
    </row>
    <row r="10" spans="1:4" x14ac:dyDescent="0.25">
      <c r="A10" s="18" t="s">
        <v>4</v>
      </c>
      <c r="B10" s="6"/>
      <c r="C10" s="6"/>
      <c r="D10" s="6"/>
    </row>
    <row r="11" spans="1:4" x14ac:dyDescent="0.25">
      <c r="A11" s="51" t="s">
        <v>11</v>
      </c>
      <c r="B11" s="6">
        <v>2</v>
      </c>
      <c r="C11" s="6"/>
      <c r="D11" s="6">
        <v>2</v>
      </c>
    </row>
    <row r="12" spans="1:4" x14ac:dyDescent="0.25">
      <c r="A12" s="18" t="s">
        <v>175</v>
      </c>
      <c r="B12" s="6">
        <v>2</v>
      </c>
      <c r="C12" s="6"/>
      <c r="D12" s="6">
        <v>2</v>
      </c>
    </row>
    <row r="13" spans="1:4" x14ac:dyDescent="0.25">
      <c r="A13" s="50" t="s">
        <v>176</v>
      </c>
      <c r="B13" s="6">
        <v>4</v>
      </c>
      <c r="C13" s="6"/>
      <c r="D13" s="6">
        <v>4</v>
      </c>
    </row>
    <row r="14" spans="1:4" x14ac:dyDescent="0.25">
      <c r="A14" s="50" t="s">
        <v>167</v>
      </c>
      <c r="B14" s="6"/>
      <c r="C14" s="6"/>
      <c r="D14" s="6"/>
    </row>
    <row r="15" spans="1:4" x14ac:dyDescent="0.25">
      <c r="A15" s="18" t="s">
        <v>6</v>
      </c>
      <c r="B15" s="6"/>
      <c r="C15" s="6"/>
      <c r="D15" s="6"/>
    </row>
    <row r="16" spans="1:4" x14ac:dyDescent="0.25">
      <c r="A16" s="51" t="s">
        <v>11</v>
      </c>
      <c r="B16" s="6">
        <v>3</v>
      </c>
      <c r="C16" s="6">
        <v>1</v>
      </c>
      <c r="D16" s="6">
        <v>4</v>
      </c>
    </row>
    <row r="17" spans="1:4" x14ac:dyDescent="0.25">
      <c r="A17" s="18" t="s">
        <v>174</v>
      </c>
      <c r="B17" s="6">
        <v>3</v>
      </c>
      <c r="C17" s="6">
        <v>1</v>
      </c>
      <c r="D17" s="6">
        <v>4</v>
      </c>
    </row>
    <row r="18" spans="1:4" x14ac:dyDescent="0.25">
      <c r="A18" s="18" t="s">
        <v>4</v>
      </c>
      <c r="B18" s="6"/>
      <c r="C18" s="6"/>
      <c r="D18" s="6"/>
    </row>
    <row r="19" spans="1:4" x14ac:dyDescent="0.25">
      <c r="A19" s="51" t="s">
        <v>11</v>
      </c>
      <c r="B19" s="6">
        <v>3</v>
      </c>
      <c r="C19" s="6"/>
      <c r="D19" s="6">
        <v>3</v>
      </c>
    </row>
    <row r="20" spans="1:4" x14ac:dyDescent="0.25">
      <c r="A20" s="18" t="s">
        <v>175</v>
      </c>
      <c r="B20" s="6">
        <v>3</v>
      </c>
      <c r="C20" s="6"/>
      <c r="D20" s="6">
        <v>3</v>
      </c>
    </row>
    <row r="21" spans="1:4" x14ac:dyDescent="0.25">
      <c r="A21" s="50" t="s">
        <v>177</v>
      </c>
      <c r="B21" s="6">
        <v>6</v>
      </c>
      <c r="C21" s="6">
        <v>1</v>
      </c>
      <c r="D21" s="6">
        <v>7</v>
      </c>
    </row>
    <row r="22" spans="1:4" x14ac:dyDescent="0.25">
      <c r="A22" s="50" t="s">
        <v>168</v>
      </c>
      <c r="B22" s="6"/>
      <c r="C22" s="6"/>
      <c r="D22" s="6"/>
    </row>
    <row r="23" spans="1:4" x14ac:dyDescent="0.25">
      <c r="A23" s="18" t="s">
        <v>5</v>
      </c>
      <c r="B23" s="6"/>
      <c r="C23" s="6"/>
      <c r="D23" s="6"/>
    </row>
    <row r="24" spans="1:4" x14ac:dyDescent="0.25">
      <c r="A24" s="51" t="s">
        <v>11</v>
      </c>
      <c r="B24" s="6">
        <v>4</v>
      </c>
      <c r="C24" s="6">
        <v>1</v>
      </c>
      <c r="D24" s="6">
        <v>5</v>
      </c>
    </row>
    <row r="25" spans="1:4" x14ac:dyDescent="0.25">
      <c r="A25" s="18" t="s">
        <v>178</v>
      </c>
      <c r="B25" s="6">
        <v>4</v>
      </c>
      <c r="C25" s="6">
        <v>1</v>
      </c>
      <c r="D25" s="6">
        <v>5</v>
      </c>
    </row>
    <row r="26" spans="1:4" x14ac:dyDescent="0.25">
      <c r="A26" s="18" t="s">
        <v>4</v>
      </c>
      <c r="B26" s="6"/>
      <c r="C26" s="6"/>
      <c r="D26" s="6"/>
    </row>
    <row r="27" spans="1:4" x14ac:dyDescent="0.25">
      <c r="A27" s="51" t="s">
        <v>11</v>
      </c>
      <c r="B27" s="6">
        <v>3</v>
      </c>
      <c r="C27" s="6"/>
      <c r="D27" s="6">
        <v>3</v>
      </c>
    </row>
    <row r="28" spans="1:4" x14ac:dyDescent="0.25">
      <c r="A28" s="18" t="s">
        <v>175</v>
      </c>
      <c r="B28" s="6">
        <v>3</v>
      </c>
      <c r="C28" s="6"/>
      <c r="D28" s="6">
        <v>3</v>
      </c>
    </row>
    <row r="29" spans="1:4" x14ac:dyDescent="0.25">
      <c r="A29" s="50" t="s">
        <v>179</v>
      </c>
      <c r="B29" s="6">
        <v>7</v>
      </c>
      <c r="C29" s="6">
        <v>1</v>
      </c>
      <c r="D29" s="6">
        <v>8</v>
      </c>
    </row>
    <row r="30" spans="1:4" x14ac:dyDescent="0.25">
      <c r="A30" s="50" t="s">
        <v>169</v>
      </c>
      <c r="B30" s="6"/>
      <c r="C30" s="6"/>
      <c r="D30" s="6"/>
    </row>
    <row r="31" spans="1:4" x14ac:dyDescent="0.25">
      <c r="A31" s="18" t="s">
        <v>5</v>
      </c>
      <c r="B31" s="6"/>
      <c r="C31" s="6"/>
      <c r="D31" s="6"/>
    </row>
    <row r="32" spans="1:4" x14ac:dyDescent="0.25">
      <c r="A32" s="51" t="s">
        <v>11</v>
      </c>
      <c r="B32" s="6">
        <v>1</v>
      </c>
      <c r="C32" s="6"/>
      <c r="D32" s="6">
        <v>1</v>
      </c>
    </row>
    <row r="33" spans="1:4" x14ac:dyDescent="0.25">
      <c r="A33" s="18" t="s">
        <v>178</v>
      </c>
      <c r="B33" s="6">
        <v>1</v>
      </c>
      <c r="C33" s="6"/>
      <c r="D33" s="6">
        <v>1</v>
      </c>
    </row>
    <row r="34" spans="1:4" x14ac:dyDescent="0.25">
      <c r="A34" s="18" t="s">
        <v>4</v>
      </c>
      <c r="B34" s="6"/>
      <c r="C34" s="6"/>
      <c r="D34" s="6"/>
    </row>
    <row r="35" spans="1:4" x14ac:dyDescent="0.25">
      <c r="A35" s="51" t="s">
        <v>11</v>
      </c>
      <c r="B35" s="6">
        <v>1</v>
      </c>
      <c r="C35" s="6"/>
      <c r="D35" s="6">
        <v>1</v>
      </c>
    </row>
    <row r="36" spans="1:4" x14ac:dyDescent="0.25">
      <c r="A36" s="18" t="s">
        <v>175</v>
      </c>
      <c r="B36" s="6">
        <v>1</v>
      </c>
      <c r="C36" s="6"/>
      <c r="D36" s="6">
        <v>1</v>
      </c>
    </row>
    <row r="37" spans="1:4" x14ac:dyDescent="0.25">
      <c r="A37" s="50" t="s">
        <v>180</v>
      </c>
      <c r="B37" s="6">
        <v>2</v>
      </c>
      <c r="C37" s="6"/>
      <c r="D37" s="6">
        <v>2</v>
      </c>
    </row>
    <row r="38" spans="1:4" x14ac:dyDescent="0.25">
      <c r="A38" s="50" t="s">
        <v>170</v>
      </c>
      <c r="B38" s="6"/>
      <c r="C38" s="6"/>
      <c r="D38" s="6"/>
    </row>
    <row r="39" spans="1:4" x14ac:dyDescent="0.25">
      <c r="A39" s="18" t="s">
        <v>5</v>
      </c>
      <c r="B39" s="6"/>
      <c r="C39" s="6"/>
      <c r="D39" s="6"/>
    </row>
    <row r="40" spans="1:4" x14ac:dyDescent="0.25">
      <c r="A40" s="51" t="s">
        <v>11</v>
      </c>
      <c r="B40" s="6">
        <v>1</v>
      </c>
      <c r="C40" s="6"/>
      <c r="D40" s="6">
        <v>1</v>
      </c>
    </row>
    <row r="41" spans="1:4" x14ac:dyDescent="0.25">
      <c r="A41" s="18" t="s">
        <v>178</v>
      </c>
      <c r="B41" s="6">
        <v>1</v>
      </c>
      <c r="C41" s="6"/>
      <c r="D41" s="6">
        <v>1</v>
      </c>
    </row>
    <row r="42" spans="1:4" x14ac:dyDescent="0.25">
      <c r="A42" s="18" t="s">
        <v>6</v>
      </c>
      <c r="B42" s="6"/>
      <c r="C42" s="6"/>
      <c r="D42" s="6"/>
    </row>
    <row r="43" spans="1:4" x14ac:dyDescent="0.25">
      <c r="A43" s="51" t="s">
        <v>11</v>
      </c>
      <c r="B43" s="6">
        <v>2</v>
      </c>
      <c r="C43" s="6"/>
      <c r="D43" s="6">
        <v>2</v>
      </c>
    </row>
    <row r="44" spans="1:4" x14ac:dyDescent="0.25">
      <c r="A44" s="18" t="s">
        <v>174</v>
      </c>
      <c r="B44" s="6">
        <v>2</v>
      </c>
      <c r="C44" s="6"/>
      <c r="D44" s="6">
        <v>2</v>
      </c>
    </row>
    <row r="45" spans="1:4" x14ac:dyDescent="0.25">
      <c r="A45" s="50" t="s">
        <v>181</v>
      </c>
      <c r="B45" s="6">
        <v>3</v>
      </c>
      <c r="C45" s="6"/>
      <c r="D45" s="6">
        <v>3</v>
      </c>
    </row>
    <row r="46" spans="1:4" x14ac:dyDescent="0.25">
      <c r="A46" s="50" t="s">
        <v>190</v>
      </c>
      <c r="B46" s="6"/>
      <c r="C46" s="6"/>
      <c r="D46" s="6"/>
    </row>
    <row r="47" spans="1:4" x14ac:dyDescent="0.25">
      <c r="A47" s="18" t="s">
        <v>5</v>
      </c>
      <c r="B47" s="6"/>
      <c r="C47" s="6"/>
      <c r="D47" s="6"/>
    </row>
    <row r="48" spans="1:4" x14ac:dyDescent="0.25">
      <c r="A48" s="51" t="s">
        <v>11</v>
      </c>
      <c r="B48" s="6">
        <v>2</v>
      </c>
      <c r="C48" s="6"/>
      <c r="D48" s="6">
        <v>2</v>
      </c>
    </row>
    <row r="49" spans="1:4" x14ac:dyDescent="0.25">
      <c r="A49" s="18" t="s">
        <v>178</v>
      </c>
      <c r="B49" s="6">
        <v>2</v>
      </c>
      <c r="C49" s="6"/>
      <c r="D49" s="6">
        <v>2</v>
      </c>
    </row>
    <row r="50" spans="1:4" x14ac:dyDescent="0.25">
      <c r="A50" s="50" t="s">
        <v>211</v>
      </c>
      <c r="B50" s="6">
        <v>2</v>
      </c>
      <c r="C50" s="6"/>
      <c r="D50" s="6">
        <v>2</v>
      </c>
    </row>
    <row r="51" spans="1:4" x14ac:dyDescent="0.25">
      <c r="A51" s="50" t="s">
        <v>191</v>
      </c>
      <c r="B51" s="6"/>
      <c r="C51" s="6"/>
      <c r="D51" s="6"/>
    </row>
    <row r="52" spans="1:4" x14ac:dyDescent="0.25">
      <c r="A52" s="18" t="s">
        <v>5</v>
      </c>
      <c r="B52" s="6"/>
      <c r="C52" s="6"/>
      <c r="D52" s="6"/>
    </row>
    <row r="53" spans="1:4" x14ac:dyDescent="0.25">
      <c r="A53" s="51" t="s">
        <v>11</v>
      </c>
      <c r="B53" s="6">
        <v>1</v>
      </c>
      <c r="C53" s="6"/>
      <c r="D53" s="6">
        <v>1</v>
      </c>
    </row>
    <row r="54" spans="1:4" x14ac:dyDescent="0.25">
      <c r="A54" s="18" t="s">
        <v>178</v>
      </c>
      <c r="B54" s="6">
        <v>1</v>
      </c>
      <c r="C54" s="6"/>
      <c r="D54" s="6">
        <v>1</v>
      </c>
    </row>
    <row r="55" spans="1:4" x14ac:dyDescent="0.25">
      <c r="A55" s="18" t="s">
        <v>6</v>
      </c>
      <c r="B55" s="6"/>
      <c r="C55" s="6"/>
      <c r="D55" s="6"/>
    </row>
    <row r="56" spans="1:4" x14ac:dyDescent="0.25">
      <c r="A56" s="51" t="s">
        <v>11</v>
      </c>
      <c r="B56" s="6">
        <v>2</v>
      </c>
      <c r="C56" s="6"/>
      <c r="D56" s="6">
        <v>2</v>
      </c>
    </row>
    <row r="57" spans="1:4" x14ac:dyDescent="0.25">
      <c r="A57" s="18" t="s">
        <v>174</v>
      </c>
      <c r="B57" s="6">
        <v>2</v>
      </c>
      <c r="C57" s="6"/>
      <c r="D57" s="6">
        <v>2</v>
      </c>
    </row>
    <row r="58" spans="1:4" x14ac:dyDescent="0.25">
      <c r="A58" s="50" t="s">
        <v>218</v>
      </c>
      <c r="B58" s="6">
        <v>3</v>
      </c>
      <c r="C58" s="6"/>
      <c r="D58" s="6">
        <v>3</v>
      </c>
    </row>
    <row r="59" spans="1:4" x14ac:dyDescent="0.25">
      <c r="A59" s="50" t="s">
        <v>192</v>
      </c>
      <c r="B59" s="6"/>
      <c r="C59" s="6"/>
      <c r="D59" s="6"/>
    </row>
    <row r="60" spans="1:4" x14ac:dyDescent="0.25">
      <c r="A60" s="18" t="s">
        <v>5</v>
      </c>
      <c r="B60" s="6"/>
      <c r="C60" s="6"/>
      <c r="D60" s="6"/>
    </row>
    <row r="61" spans="1:4" x14ac:dyDescent="0.25">
      <c r="A61" s="51" t="s">
        <v>11</v>
      </c>
      <c r="B61" s="6">
        <v>2</v>
      </c>
      <c r="C61" s="6"/>
      <c r="D61" s="6">
        <v>2</v>
      </c>
    </row>
    <row r="62" spans="1:4" x14ac:dyDescent="0.25">
      <c r="A62" s="18" t="s">
        <v>178</v>
      </c>
      <c r="B62" s="6">
        <v>2</v>
      </c>
      <c r="C62" s="6"/>
      <c r="D62" s="6">
        <v>2</v>
      </c>
    </row>
    <row r="63" spans="1:4" x14ac:dyDescent="0.25">
      <c r="A63" s="18" t="s">
        <v>6</v>
      </c>
      <c r="B63" s="6"/>
      <c r="C63" s="6"/>
      <c r="D63" s="6"/>
    </row>
    <row r="64" spans="1:4" x14ac:dyDescent="0.25">
      <c r="A64" s="51" t="s">
        <v>11</v>
      </c>
      <c r="B64" s="6">
        <v>3</v>
      </c>
      <c r="C64" s="6"/>
      <c r="D64" s="6">
        <v>3</v>
      </c>
    </row>
    <row r="65" spans="1:4" x14ac:dyDescent="0.25">
      <c r="A65" s="18" t="s">
        <v>174</v>
      </c>
      <c r="B65" s="6">
        <v>3</v>
      </c>
      <c r="C65" s="6"/>
      <c r="D65" s="6">
        <v>3</v>
      </c>
    </row>
    <row r="66" spans="1:4" x14ac:dyDescent="0.25">
      <c r="A66" s="50" t="s">
        <v>240</v>
      </c>
      <c r="B66" s="6">
        <v>5</v>
      </c>
      <c r="C66" s="6"/>
      <c r="D66" s="6">
        <v>5</v>
      </c>
    </row>
    <row r="67" spans="1:4" x14ac:dyDescent="0.25">
      <c r="A67" s="50" t="s">
        <v>193</v>
      </c>
      <c r="B67" s="6"/>
      <c r="C67" s="6"/>
      <c r="D67" s="6"/>
    </row>
    <row r="68" spans="1:4" x14ac:dyDescent="0.25">
      <c r="A68" s="18" t="s">
        <v>5</v>
      </c>
      <c r="B68" s="6"/>
      <c r="C68" s="6"/>
      <c r="D68" s="6"/>
    </row>
    <row r="69" spans="1:4" x14ac:dyDescent="0.25">
      <c r="A69" s="51" t="s">
        <v>11</v>
      </c>
      <c r="B69" s="6">
        <v>2</v>
      </c>
      <c r="C69" s="6"/>
      <c r="D69" s="6">
        <v>2</v>
      </c>
    </row>
    <row r="70" spans="1:4" x14ac:dyDescent="0.25">
      <c r="A70" s="18" t="s">
        <v>178</v>
      </c>
      <c r="B70" s="6">
        <v>2</v>
      </c>
      <c r="C70" s="6"/>
      <c r="D70" s="6">
        <v>2</v>
      </c>
    </row>
    <row r="71" spans="1:4" x14ac:dyDescent="0.25">
      <c r="A71" s="18" t="s">
        <v>6</v>
      </c>
      <c r="B71" s="6"/>
      <c r="C71" s="6"/>
      <c r="D71" s="6"/>
    </row>
    <row r="72" spans="1:4" x14ac:dyDescent="0.25">
      <c r="A72" s="51" t="s">
        <v>11</v>
      </c>
      <c r="B72" s="6">
        <v>6</v>
      </c>
      <c r="C72" s="6"/>
      <c r="D72" s="6">
        <v>6</v>
      </c>
    </row>
    <row r="73" spans="1:4" x14ac:dyDescent="0.25">
      <c r="A73" s="18" t="s">
        <v>174</v>
      </c>
      <c r="B73" s="6">
        <v>6</v>
      </c>
      <c r="C73" s="6"/>
      <c r="D73" s="6">
        <v>6</v>
      </c>
    </row>
    <row r="74" spans="1:4" x14ac:dyDescent="0.25">
      <c r="A74" s="18" t="s">
        <v>4</v>
      </c>
      <c r="B74" s="6"/>
      <c r="C74" s="6"/>
      <c r="D74" s="6"/>
    </row>
    <row r="75" spans="1:4" x14ac:dyDescent="0.25">
      <c r="A75" s="51" t="s">
        <v>11</v>
      </c>
      <c r="B75" s="6">
        <v>2</v>
      </c>
      <c r="C75" s="6"/>
      <c r="D75" s="6">
        <v>2</v>
      </c>
    </row>
    <row r="76" spans="1:4" x14ac:dyDescent="0.25">
      <c r="A76" s="18" t="s">
        <v>175</v>
      </c>
      <c r="B76" s="6">
        <v>2</v>
      </c>
      <c r="C76" s="6"/>
      <c r="D76" s="6">
        <v>2</v>
      </c>
    </row>
    <row r="77" spans="1:4" x14ac:dyDescent="0.25">
      <c r="A77" s="50" t="s">
        <v>258</v>
      </c>
      <c r="B77" s="6">
        <v>10</v>
      </c>
      <c r="C77" s="6"/>
      <c r="D77" s="6">
        <v>10</v>
      </c>
    </row>
    <row r="78" spans="1:4" x14ac:dyDescent="0.25">
      <c r="A78" s="50" t="s">
        <v>194</v>
      </c>
      <c r="B78" s="6"/>
      <c r="C78" s="6"/>
      <c r="D78" s="6"/>
    </row>
    <row r="79" spans="1:4" x14ac:dyDescent="0.25">
      <c r="A79" s="18" t="s">
        <v>6</v>
      </c>
      <c r="B79" s="6"/>
      <c r="C79" s="6"/>
      <c r="D79" s="6"/>
    </row>
    <row r="80" spans="1:4" x14ac:dyDescent="0.25">
      <c r="A80" s="51" t="s">
        <v>11</v>
      </c>
      <c r="B80" s="6">
        <v>2</v>
      </c>
      <c r="C80" s="6"/>
      <c r="D80" s="6">
        <v>2</v>
      </c>
    </row>
    <row r="81" spans="1:4" x14ac:dyDescent="0.25">
      <c r="A81" s="18" t="s">
        <v>174</v>
      </c>
      <c r="B81" s="6">
        <v>2</v>
      </c>
      <c r="C81" s="6"/>
      <c r="D81" s="6">
        <v>2</v>
      </c>
    </row>
    <row r="82" spans="1:4" x14ac:dyDescent="0.25">
      <c r="A82" s="18" t="s">
        <v>4</v>
      </c>
      <c r="B82" s="6"/>
      <c r="C82" s="6"/>
      <c r="D82" s="6"/>
    </row>
    <row r="83" spans="1:4" x14ac:dyDescent="0.25">
      <c r="A83" s="51" t="s">
        <v>11</v>
      </c>
      <c r="B83" s="6">
        <v>1</v>
      </c>
      <c r="C83" s="6"/>
      <c r="D83" s="6">
        <v>1</v>
      </c>
    </row>
    <row r="84" spans="1:4" x14ac:dyDescent="0.25">
      <c r="A84" s="18" t="s">
        <v>175</v>
      </c>
      <c r="B84" s="6">
        <v>1</v>
      </c>
      <c r="C84" s="6"/>
      <c r="D84" s="6">
        <v>1</v>
      </c>
    </row>
    <row r="85" spans="1:4" x14ac:dyDescent="0.25">
      <c r="A85" s="50" t="s">
        <v>307</v>
      </c>
      <c r="B85" s="6">
        <v>3</v>
      </c>
      <c r="C85" s="6"/>
      <c r="D85" s="6">
        <v>3</v>
      </c>
    </row>
    <row r="86" spans="1:4" x14ac:dyDescent="0.25">
      <c r="A86" s="50" t="s">
        <v>340</v>
      </c>
      <c r="B86" s="6"/>
      <c r="C86" s="6"/>
      <c r="D86" s="6"/>
    </row>
    <row r="87" spans="1:4" x14ac:dyDescent="0.25">
      <c r="A87" s="18" t="s">
        <v>5</v>
      </c>
      <c r="B87" s="6"/>
      <c r="C87" s="6"/>
      <c r="D87" s="6"/>
    </row>
    <row r="88" spans="1:4" x14ac:dyDescent="0.25">
      <c r="A88" s="51" t="s">
        <v>11</v>
      </c>
      <c r="B88" s="6">
        <v>1</v>
      </c>
      <c r="C88" s="6"/>
      <c r="D88" s="6">
        <v>1</v>
      </c>
    </row>
    <row r="89" spans="1:4" x14ac:dyDescent="0.25">
      <c r="A89" s="18" t="s">
        <v>178</v>
      </c>
      <c r="B89" s="6">
        <v>1</v>
      </c>
      <c r="C89" s="6"/>
      <c r="D89" s="6">
        <v>1</v>
      </c>
    </row>
    <row r="90" spans="1:4" x14ac:dyDescent="0.25">
      <c r="A90" s="18" t="s">
        <v>4</v>
      </c>
      <c r="B90" s="6"/>
      <c r="C90" s="6"/>
      <c r="D90" s="6"/>
    </row>
    <row r="91" spans="1:4" x14ac:dyDescent="0.25">
      <c r="A91" s="51" t="s">
        <v>11</v>
      </c>
      <c r="B91" s="6">
        <v>2</v>
      </c>
      <c r="C91" s="6"/>
      <c r="D91" s="6">
        <v>2</v>
      </c>
    </row>
    <row r="92" spans="1:4" x14ac:dyDescent="0.25">
      <c r="A92" s="18" t="s">
        <v>175</v>
      </c>
      <c r="B92" s="6">
        <v>2</v>
      </c>
      <c r="C92" s="6"/>
      <c r="D92" s="6">
        <v>2</v>
      </c>
    </row>
    <row r="93" spans="1:4" x14ac:dyDescent="0.25">
      <c r="A93" s="50" t="s">
        <v>361</v>
      </c>
      <c r="B93" s="6">
        <v>3</v>
      </c>
      <c r="C93" s="6"/>
      <c r="D93" s="6">
        <v>3</v>
      </c>
    </row>
    <row r="94" spans="1:4" x14ac:dyDescent="0.25">
      <c r="A94" s="50" t="s">
        <v>362</v>
      </c>
      <c r="B94" s="6"/>
      <c r="C94" s="6"/>
      <c r="D94" s="6"/>
    </row>
    <row r="95" spans="1:4" x14ac:dyDescent="0.25">
      <c r="A95" s="18" t="s">
        <v>5</v>
      </c>
      <c r="B95" s="6"/>
      <c r="C95" s="6"/>
      <c r="D95" s="6"/>
    </row>
    <row r="96" spans="1:4" x14ac:dyDescent="0.25">
      <c r="A96" s="51" t="s">
        <v>11</v>
      </c>
      <c r="B96" s="6">
        <v>2</v>
      </c>
      <c r="C96" s="6"/>
      <c r="D96" s="6">
        <v>2</v>
      </c>
    </row>
    <row r="97" spans="1:4" x14ac:dyDescent="0.25">
      <c r="A97" s="18" t="s">
        <v>178</v>
      </c>
      <c r="B97" s="6">
        <v>2</v>
      </c>
      <c r="C97" s="6"/>
      <c r="D97" s="6">
        <v>2</v>
      </c>
    </row>
    <row r="98" spans="1:4" x14ac:dyDescent="0.25">
      <c r="A98" s="18" t="s">
        <v>4</v>
      </c>
      <c r="B98" s="6"/>
      <c r="C98" s="6"/>
      <c r="D98" s="6"/>
    </row>
    <row r="99" spans="1:4" x14ac:dyDescent="0.25">
      <c r="A99" s="51" t="s">
        <v>11</v>
      </c>
      <c r="B99" s="6">
        <v>1</v>
      </c>
      <c r="C99" s="6"/>
      <c r="D99" s="6">
        <v>1</v>
      </c>
    </row>
    <row r="100" spans="1:4" x14ac:dyDescent="0.25">
      <c r="A100" s="18" t="s">
        <v>175</v>
      </c>
      <c r="B100" s="6">
        <v>1</v>
      </c>
      <c r="C100" s="6"/>
      <c r="D100" s="6">
        <v>1</v>
      </c>
    </row>
    <row r="101" spans="1:4" x14ac:dyDescent="0.25">
      <c r="A101" s="50" t="s">
        <v>363</v>
      </c>
      <c r="B101" s="6">
        <v>3</v>
      </c>
      <c r="C101" s="6"/>
      <c r="D101" s="6">
        <v>3</v>
      </c>
    </row>
    <row r="102" spans="1:4" x14ac:dyDescent="0.25">
      <c r="A102" s="50" t="s">
        <v>383</v>
      </c>
      <c r="B102" s="6"/>
      <c r="C102" s="6"/>
      <c r="D102" s="6"/>
    </row>
    <row r="103" spans="1:4" x14ac:dyDescent="0.25">
      <c r="A103" s="18" t="s">
        <v>5</v>
      </c>
      <c r="B103" s="6"/>
      <c r="C103" s="6"/>
      <c r="D103" s="6"/>
    </row>
    <row r="104" spans="1:4" x14ac:dyDescent="0.25">
      <c r="A104" s="51" t="s">
        <v>11</v>
      </c>
      <c r="B104" s="6">
        <v>4</v>
      </c>
      <c r="C104" s="6"/>
      <c r="D104" s="6">
        <v>4</v>
      </c>
    </row>
    <row r="105" spans="1:4" x14ac:dyDescent="0.25">
      <c r="A105" s="18" t="s">
        <v>178</v>
      </c>
      <c r="B105" s="6">
        <v>4</v>
      </c>
      <c r="C105" s="6"/>
      <c r="D105" s="6">
        <v>4</v>
      </c>
    </row>
    <row r="106" spans="1:4" x14ac:dyDescent="0.25">
      <c r="A106" s="18" t="s">
        <v>6</v>
      </c>
      <c r="B106" s="6"/>
      <c r="C106" s="6"/>
      <c r="D106" s="6"/>
    </row>
    <row r="107" spans="1:4" x14ac:dyDescent="0.25">
      <c r="A107" s="51" t="s">
        <v>11</v>
      </c>
      <c r="B107" s="6">
        <v>2</v>
      </c>
      <c r="C107" s="6"/>
      <c r="D107" s="6">
        <v>2</v>
      </c>
    </row>
    <row r="108" spans="1:4" x14ac:dyDescent="0.25">
      <c r="A108" s="18" t="s">
        <v>174</v>
      </c>
      <c r="B108" s="6">
        <v>2</v>
      </c>
      <c r="C108" s="6"/>
      <c r="D108" s="6">
        <v>2</v>
      </c>
    </row>
    <row r="109" spans="1:4" x14ac:dyDescent="0.25">
      <c r="A109" s="50" t="s">
        <v>384</v>
      </c>
      <c r="B109" s="6">
        <v>6</v>
      </c>
      <c r="C109" s="6"/>
      <c r="D109" s="6">
        <v>6</v>
      </c>
    </row>
    <row r="110" spans="1:4" x14ac:dyDescent="0.25">
      <c r="A110" s="50" t="s">
        <v>387</v>
      </c>
      <c r="B110" s="6"/>
      <c r="C110" s="6"/>
      <c r="D110" s="6"/>
    </row>
    <row r="111" spans="1:4" x14ac:dyDescent="0.25">
      <c r="A111" s="18" t="s">
        <v>5</v>
      </c>
      <c r="B111" s="6"/>
      <c r="C111" s="6"/>
      <c r="D111" s="6"/>
    </row>
    <row r="112" spans="1:4" x14ac:dyDescent="0.25">
      <c r="A112" s="51" t="s">
        <v>11</v>
      </c>
      <c r="B112" s="6">
        <v>1</v>
      </c>
      <c r="C112" s="6"/>
      <c r="D112" s="6">
        <v>1</v>
      </c>
    </row>
    <row r="113" spans="1:4" x14ac:dyDescent="0.25">
      <c r="A113" s="18" t="s">
        <v>178</v>
      </c>
      <c r="B113" s="6">
        <v>1</v>
      </c>
      <c r="C113" s="6"/>
      <c r="D113" s="6">
        <v>1</v>
      </c>
    </row>
    <row r="114" spans="1:4" x14ac:dyDescent="0.25">
      <c r="A114" s="18" t="s">
        <v>6</v>
      </c>
      <c r="B114" s="6"/>
      <c r="C114" s="6"/>
      <c r="D114" s="6"/>
    </row>
    <row r="115" spans="1:4" x14ac:dyDescent="0.25">
      <c r="A115" s="51" t="s">
        <v>11</v>
      </c>
      <c r="B115" s="6">
        <v>9</v>
      </c>
      <c r="C115" s="6">
        <v>1</v>
      </c>
      <c r="D115" s="6">
        <v>10</v>
      </c>
    </row>
    <row r="116" spans="1:4" x14ac:dyDescent="0.25">
      <c r="A116" s="18" t="s">
        <v>174</v>
      </c>
      <c r="B116" s="6">
        <v>9</v>
      </c>
      <c r="C116" s="6">
        <v>1</v>
      </c>
      <c r="D116" s="6">
        <v>10</v>
      </c>
    </row>
    <row r="117" spans="1:4" x14ac:dyDescent="0.25">
      <c r="A117" s="50" t="s">
        <v>388</v>
      </c>
      <c r="B117" s="6">
        <v>10</v>
      </c>
      <c r="C117" s="6">
        <v>1</v>
      </c>
      <c r="D117" s="6">
        <v>11</v>
      </c>
    </row>
    <row r="118" spans="1:4" x14ac:dyDescent="0.25">
      <c r="A118" s="50" t="s">
        <v>471</v>
      </c>
      <c r="B118" s="6"/>
      <c r="C118" s="6"/>
      <c r="D118" s="6"/>
    </row>
    <row r="119" spans="1:4" x14ac:dyDescent="0.25">
      <c r="A119" s="18" t="s">
        <v>6</v>
      </c>
      <c r="B119" s="6"/>
      <c r="C119" s="6"/>
      <c r="D119" s="6"/>
    </row>
    <row r="120" spans="1:4" x14ac:dyDescent="0.25">
      <c r="A120" s="51" t="s">
        <v>11</v>
      </c>
      <c r="B120" s="6">
        <v>4</v>
      </c>
      <c r="C120" s="6"/>
      <c r="D120" s="6">
        <v>4</v>
      </c>
    </row>
    <row r="121" spans="1:4" x14ac:dyDescent="0.25">
      <c r="A121" s="18" t="s">
        <v>174</v>
      </c>
      <c r="B121" s="6">
        <v>4</v>
      </c>
      <c r="C121" s="6"/>
      <c r="D121" s="6">
        <v>4</v>
      </c>
    </row>
    <row r="122" spans="1:4" x14ac:dyDescent="0.25">
      <c r="A122" s="50" t="s">
        <v>472</v>
      </c>
      <c r="B122" s="6">
        <v>4</v>
      </c>
      <c r="C122" s="6"/>
      <c r="D122" s="6">
        <v>4</v>
      </c>
    </row>
    <row r="123" spans="1:4" x14ac:dyDescent="0.25">
      <c r="A123" s="50" t="s">
        <v>503</v>
      </c>
      <c r="B123" s="6"/>
      <c r="C123" s="6"/>
      <c r="D123" s="6"/>
    </row>
    <row r="124" spans="1:4" x14ac:dyDescent="0.25">
      <c r="A124" s="18" t="s">
        <v>6</v>
      </c>
      <c r="B124" s="6"/>
      <c r="C124" s="6"/>
      <c r="D124" s="6"/>
    </row>
    <row r="125" spans="1:4" x14ac:dyDescent="0.25">
      <c r="A125" s="51" t="s">
        <v>11</v>
      </c>
      <c r="B125" s="6">
        <v>2</v>
      </c>
      <c r="C125" s="6"/>
      <c r="D125" s="6">
        <v>2</v>
      </c>
    </row>
    <row r="126" spans="1:4" x14ac:dyDescent="0.25">
      <c r="A126" s="18" t="s">
        <v>174</v>
      </c>
      <c r="B126" s="6">
        <v>2</v>
      </c>
      <c r="C126" s="6"/>
      <c r="D126" s="6">
        <v>2</v>
      </c>
    </row>
    <row r="127" spans="1:4" x14ac:dyDescent="0.25">
      <c r="A127" s="50" t="s">
        <v>504</v>
      </c>
      <c r="B127" s="6">
        <v>2</v>
      </c>
      <c r="C127" s="6"/>
      <c r="D127" s="6">
        <v>2</v>
      </c>
    </row>
    <row r="128" spans="1:4" x14ac:dyDescent="0.25">
      <c r="A128" s="50" t="s">
        <v>505</v>
      </c>
      <c r="B128" s="6"/>
      <c r="C128" s="6"/>
      <c r="D128" s="6"/>
    </row>
    <row r="129" spans="1:4" x14ac:dyDescent="0.25">
      <c r="A129" s="18" t="s">
        <v>6</v>
      </c>
      <c r="B129" s="6"/>
      <c r="C129" s="6"/>
      <c r="D129" s="6"/>
    </row>
    <row r="130" spans="1:4" x14ac:dyDescent="0.25">
      <c r="A130" s="51" t="s">
        <v>11</v>
      </c>
      <c r="B130" s="6">
        <v>1</v>
      </c>
      <c r="C130" s="6"/>
      <c r="D130" s="6">
        <v>1</v>
      </c>
    </row>
    <row r="131" spans="1:4" x14ac:dyDescent="0.25">
      <c r="A131" s="18" t="s">
        <v>174</v>
      </c>
      <c r="B131" s="6">
        <v>1</v>
      </c>
      <c r="C131" s="6"/>
      <c r="D131" s="6">
        <v>1</v>
      </c>
    </row>
    <row r="132" spans="1:4" x14ac:dyDescent="0.25">
      <c r="A132" s="50" t="s">
        <v>506</v>
      </c>
      <c r="B132" s="6">
        <v>1</v>
      </c>
      <c r="C132" s="6"/>
      <c r="D132" s="6">
        <v>1</v>
      </c>
    </row>
    <row r="133" spans="1:4" x14ac:dyDescent="0.25">
      <c r="A133" s="50" t="s">
        <v>518</v>
      </c>
      <c r="B133" s="6"/>
      <c r="C133" s="6"/>
      <c r="D133" s="6"/>
    </row>
    <row r="134" spans="1:4" x14ac:dyDescent="0.25">
      <c r="A134" s="18" t="s">
        <v>6</v>
      </c>
      <c r="B134" s="6"/>
      <c r="C134" s="6"/>
      <c r="D134" s="6"/>
    </row>
    <row r="135" spans="1:4" x14ac:dyDescent="0.25">
      <c r="A135" s="51" t="s">
        <v>11</v>
      </c>
      <c r="B135" s="6">
        <v>2</v>
      </c>
      <c r="C135" s="6"/>
      <c r="D135" s="6">
        <v>2</v>
      </c>
    </row>
    <row r="136" spans="1:4" x14ac:dyDescent="0.25">
      <c r="A136" s="18" t="s">
        <v>174</v>
      </c>
      <c r="B136" s="6">
        <v>2</v>
      </c>
      <c r="C136" s="6"/>
      <c r="D136" s="6">
        <v>2</v>
      </c>
    </row>
    <row r="137" spans="1:4" x14ac:dyDescent="0.25">
      <c r="A137" s="18" t="s">
        <v>4</v>
      </c>
      <c r="B137" s="6"/>
      <c r="C137" s="6"/>
      <c r="D137" s="6"/>
    </row>
    <row r="138" spans="1:4" x14ac:dyDescent="0.25">
      <c r="A138" s="51" t="s">
        <v>11</v>
      </c>
      <c r="B138" s="6">
        <v>2</v>
      </c>
      <c r="C138" s="6"/>
      <c r="D138" s="6">
        <v>2</v>
      </c>
    </row>
    <row r="139" spans="1:4" x14ac:dyDescent="0.25">
      <c r="A139" s="18" t="s">
        <v>175</v>
      </c>
      <c r="B139" s="6">
        <v>2</v>
      </c>
      <c r="C139" s="6"/>
      <c r="D139" s="6">
        <v>2</v>
      </c>
    </row>
    <row r="140" spans="1:4" x14ac:dyDescent="0.25">
      <c r="A140" s="50" t="s">
        <v>519</v>
      </c>
      <c r="B140" s="6">
        <v>4</v>
      </c>
      <c r="C140" s="6"/>
      <c r="D140" s="6">
        <v>4</v>
      </c>
    </row>
    <row r="141" spans="1:4" x14ac:dyDescent="0.25">
      <c r="A141" s="50" t="s">
        <v>567</v>
      </c>
      <c r="B141" s="6"/>
      <c r="C141" s="6"/>
      <c r="D141" s="6"/>
    </row>
    <row r="142" spans="1:4" x14ac:dyDescent="0.25">
      <c r="A142" s="18" t="s">
        <v>6</v>
      </c>
      <c r="B142" s="6"/>
      <c r="C142" s="6"/>
      <c r="D142" s="6"/>
    </row>
    <row r="143" spans="1:4" x14ac:dyDescent="0.25">
      <c r="A143" s="51" t="s">
        <v>11</v>
      </c>
      <c r="B143" s="6">
        <v>3</v>
      </c>
      <c r="C143" s="6"/>
      <c r="D143" s="6">
        <v>3</v>
      </c>
    </row>
    <row r="144" spans="1:4" x14ac:dyDescent="0.25">
      <c r="A144" s="18" t="s">
        <v>174</v>
      </c>
      <c r="B144" s="6">
        <v>3</v>
      </c>
      <c r="C144" s="6"/>
      <c r="D144" s="6">
        <v>3</v>
      </c>
    </row>
    <row r="145" spans="1:4" x14ac:dyDescent="0.25">
      <c r="A145" s="50" t="s">
        <v>568</v>
      </c>
      <c r="B145" s="6">
        <v>3</v>
      </c>
      <c r="C145" s="6"/>
      <c r="D145" s="6">
        <v>3</v>
      </c>
    </row>
    <row r="146" spans="1:4" x14ac:dyDescent="0.25">
      <c r="A146" s="50" t="s">
        <v>569</v>
      </c>
      <c r="B146" s="6"/>
      <c r="C146" s="6"/>
      <c r="D146" s="6"/>
    </row>
    <row r="147" spans="1:4" x14ac:dyDescent="0.25">
      <c r="A147" s="18" t="s">
        <v>6</v>
      </c>
      <c r="B147" s="6"/>
      <c r="C147" s="6"/>
      <c r="D147" s="6"/>
    </row>
    <row r="148" spans="1:4" x14ac:dyDescent="0.25">
      <c r="A148" s="51" t="s">
        <v>11</v>
      </c>
      <c r="B148" s="6">
        <v>4</v>
      </c>
      <c r="C148" s="6"/>
      <c r="D148" s="6">
        <v>4</v>
      </c>
    </row>
    <row r="149" spans="1:4" x14ac:dyDescent="0.25">
      <c r="A149" s="18" t="s">
        <v>174</v>
      </c>
      <c r="B149" s="6">
        <v>4</v>
      </c>
      <c r="C149" s="6"/>
      <c r="D149" s="6">
        <v>4</v>
      </c>
    </row>
    <row r="150" spans="1:4" x14ac:dyDescent="0.25">
      <c r="A150" s="50" t="s">
        <v>570</v>
      </c>
      <c r="B150" s="6">
        <v>4</v>
      </c>
      <c r="C150" s="6"/>
      <c r="D150" s="6">
        <v>4</v>
      </c>
    </row>
    <row r="151" spans="1:4" x14ac:dyDescent="0.25">
      <c r="A151" s="50" t="s">
        <v>630</v>
      </c>
      <c r="B151" s="6"/>
      <c r="C151" s="6"/>
      <c r="D151" s="6"/>
    </row>
    <row r="152" spans="1:4" x14ac:dyDescent="0.25">
      <c r="A152" s="18" t="s">
        <v>6</v>
      </c>
      <c r="B152" s="6"/>
      <c r="C152" s="6"/>
      <c r="D152" s="6"/>
    </row>
    <row r="153" spans="1:4" x14ac:dyDescent="0.25">
      <c r="A153" s="51" t="s">
        <v>11</v>
      </c>
      <c r="B153" s="6">
        <v>4</v>
      </c>
      <c r="C153" s="6"/>
      <c r="D153" s="6">
        <v>4</v>
      </c>
    </row>
    <row r="154" spans="1:4" x14ac:dyDescent="0.25">
      <c r="A154" s="18" t="s">
        <v>174</v>
      </c>
      <c r="B154" s="6">
        <v>4</v>
      </c>
      <c r="C154" s="6"/>
      <c r="D154" s="6">
        <v>4</v>
      </c>
    </row>
    <row r="155" spans="1:4" x14ac:dyDescent="0.25">
      <c r="A155" s="18" t="s">
        <v>4</v>
      </c>
      <c r="B155" s="6"/>
      <c r="C155" s="6"/>
      <c r="D155" s="6"/>
    </row>
    <row r="156" spans="1:4" x14ac:dyDescent="0.25">
      <c r="A156" s="51" t="s">
        <v>11</v>
      </c>
      <c r="B156" s="6">
        <v>1</v>
      </c>
      <c r="C156" s="6"/>
      <c r="D156" s="6">
        <v>1</v>
      </c>
    </row>
    <row r="157" spans="1:4" x14ac:dyDescent="0.25">
      <c r="A157" s="18" t="s">
        <v>175</v>
      </c>
      <c r="B157" s="6">
        <v>1</v>
      </c>
      <c r="C157" s="6"/>
      <c r="D157" s="6">
        <v>1</v>
      </c>
    </row>
    <row r="158" spans="1:4" x14ac:dyDescent="0.25">
      <c r="A158" s="50" t="s">
        <v>631</v>
      </c>
      <c r="B158" s="6">
        <v>5</v>
      </c>
      <c r="C158" s="6"/>
      <c r="D158" s="6">
        <v>5</v>
      </c>
    </row>
    <row r="159" spans="1:4" x14ac:dyDescent="0.25">
      <c r="A159" s="50" t="s">
        <v>632</v>
      </c>
      <c r="B159" s="6"/>
      <c r="C159" s="6"/>
      <c r="D159" s="6"/>
    </row>
    <row r="160" spans="1:4" x14ac:dyDescent="0.25">
      <c r="A160" s="18" t="s">
        <v>6</v>
      </c>
      <c r="B160" s="6"/>
      <c r="C160" s="6"/>
      <c r="D160" s="6"/>
    </row>
    <row r="161" spans="1:4" x14ac:dyDescent="0.25">
      <c r="A161" s="51" t="s">
        <v>11</v>
      </c>
      <c r="B161" s="6">
        <v>2</v>
      </c>
      <c r="C161" s="6"/>
      <c r="D161" s="6">
        <v>2</v>
      </c>
    </row>
    <row r="162" spans="1:4" x14ac:dyDescent="0.25">
      <c r="A162" s="18" t="s">
        <v>174</v>
      </c>
      <c r="B162" s="6">
        <v>2</v>
      </c>
      <c r="C162" s="6"/>
      <c r="D162" s="6">
        <v>2</v>
      </c>
    </row>
    <row r="163" spans="1:4" x14ac:dyDescent="0.25">
      <c r="A163" s="50" t="s">
        <v>633</v>
      </c>
      <c r="B163" s="6">
        <v>2</v>
      </c>
      <c r="C163" s="6"/>
      <c r="D163" s="6">
        <v>2</v>
      </c>
    </row>
    <row r="164" spans="1:4" x14ac:dyDescent="0.25">
      <c r="A164" s="50" t="s">
        <v>646</v>
      </c>
      <c r="B164" s="6"/>
      <c r="C164" s="6"/>
      <c r="D164" s="6"/>
    </row>
    <row r="165" spans="1:4" x14ac:dyDescent="0.25">
      <c r="A165" s="18" t="s">
        <v>6</v>
      </c>
      <c r="B165" s="6"/>
      <c r="C165" s="6"/>
      <c r="D165" s="6"/>
    </row>
    <row r="166" spans="1:4" x14ac:dyDescent="0.25">
      <c r="A166" s="51" t="s">
        <v>11</v>
      </c>
      <c r="B166" s="6">
        <v>1</v>
      </c>
      <c r="C166" s="6"/>
      <c r="D166" s="6">
        <v>1</v>
      </c>
    </row>
    <row r="167" spans="1:4" x14ac:dyDescent="0.25">
      <c r="A167" s="18" t="s">
        <v>174</v>
      </c>
      <c r="B167" s="6">
        <v>1</v>
      </c>
      <c r="C167" s="6"/>
      <c r="D167" s="6">
        <v>1</v>
      </c>
    </row>
    <row r="168" spans="1:4" x14ac:dyDescent="0.25">
      <c r="A168" s="50" t="s">
        <v>647</v>
      </c>
      <c r="B168" s="6">
        <v>1</v>
      </c>
      <c r="C168" s="6"/>
      <c r="D168" s="6">
        <v>1</v>
      </c>
    </row>
    <row r="169" spans="1:4" x14ac:dyDescent="0.25">
      <c r="A169" s="50" t="s">
        <v>651</v>
      </c>
      <c r="B169" s="6"/>
      <c r="C169" s="6"/>
      <c r="D169" s="6"/>
    </row>
    <row r="170" spans="1:4" x14ac:dyDescent="0.25">
      <c r="A170" s="18" t="s">
        <v>6</v>
      </c>
      <c r="B170" s="6"/>
      <c r="C170" s="6"/>
      <c r="D170" s="6"/>
    </row>
    <row r="171" spans="1:4" x14ac:dyDescent="0.25">
      <c r="A171" s="51" t="s">
        <v>11</v>
      </c>
      <c r="B171" s="6">
        <v>1</v>
      </c>
      <c r="C171" s="6"/>
      <c r="D171" s="6">
        <v>1</v>
      </c>
    </row>
    <row r="172" spans="1:4" x14ac:dyDescent="0.25">
      <c r="A172" s="18" t="s">
        <v>174</v>
      </c>
      <c r="B172" s="6">
        <v>1</v>
      </c>
      <c r="C172" s="6"/>
      <c r="D172" s="6">
        <v>1</v>
      </c>
    </row>
    <row r="173" spans="1:4" x14ac:dyDescent="0.25">
      <c r="A173" s="50" t="s">
        <v>652</v>
      </c>
      <c r="B173" s="6">
        <v>1</v>
      </c>
      <c r="C173" s="6"/>
      <c r="D173" s="6">
        <v>1</v>
      </c>
    </row>
    <row r="174" spans="1:4" x14ac:dyDescent="0.25">
      <c r="A174" s="50" t="s">
        <v>665</v>
      </c>
      <c r="B174" s="6"/>
      <c r="C174" s="6"/>
      <c r="D174" s="6"/>
    </row>
    <row r="175" spans="1:4" x14ac:dyDescent="0.25">
      <c r="A175" s="18" t="s">
        <v>6</v>
      </c>
      <c r="B175" s="6"/>
      <c r="C175" s="6"/>
      <c r="D175" s="6"/>
    </row>
    <row r="176" spans="1:4" x14ac:dyDescent="0.25">
      <c r="A176" s="51" t="s">
        <v>11</v>
      </c>
      <c r="B176" s="6">
        <v>2</v>
      </c>
      <c r="C176" s="6"/>
      <c r="D176" s="6">
        <v>2</v>
      </c>
    </row>
    <row r="177" spans="1:4" x14ac:dyDescent="0.25">
      <c r="A177" s="18" t="s">
        <v>174</v>
      </c>
      <c r="B177" s="6">
        <v>2</v>
      </c>
      <c r="C177" s="6"/>
      <c r="D177" s="6">
        <v>2</v>
      </c>
    </row>
    <row r="178" spans="1:4" x14ac:dyDescent="0.25">
      <c r="A178" s="18" t="s">
        <v>4</v>
      </c>
      <c r="B178" s="6"/>
      <c r="C178" s="6"/>
      <c r="D178" s="6"/>
    </row>
    <row r="179" spans="1:4" x14ac:dyDescent="0.25">
      <c r="A179" s="51" t="s">
        <v>11</v>
      </c>
      <c r="B179" s="6">
        <v>1</v>
      </c>
      <c r="C179" s="6"/>
      <c r="D179" s="6">
        <v>1</v>
      </c>
    </row>
    <row r="180" spans="1:4" x14ac:dyDescent="0.25">
      <c r="A180" s="18" t="s">
        <v>175</v>
      </c>
      <c r="B180" s="6">
        <v>1</v>
      </c>
      <c r="C180" s="6"/>
      <c r="D180" s="6">
        <v>1</v>
      </c>
    </row>
    <row r="181" spans="1:4" x14ac:dyDescent="0.25">
      <c r="A181" s="50" t="s">
        <v>666</v>
      </c>
      <c r="B181" s="6">
        <v>3</v>
      </c>
      <c r="C181" s="6"/>
      <c r="D181" s="6">
        <v>3</v>
      </c>
    </row>
    <row r="182" spans="1:4" x14ac:dyDescent="0.25">
      <c r="A182" s="50" t="s">
        <v>684</v>
      </c>
      <c r="B182" s="6"/>
      <c r="C182" s="6"/>
      <c r="D182" s="6"/>
    </row>
    <row r="183" spans="1:4" x14ac:dyDescent="0.25">
      <c r="A183" s="18" t="s">
        <v>6</v>
      </c>
      <c r="B183" s="6"/>
      <c r="C183" s="6"/>
      <c r="D183" s="6"/>
    </row>
    <row r="184" spans="1:4" x14ac:dyDescent="0.25">
      <c r="A184" s="51" t="s">
        <v>11</v>
      </c>
      <c r="B184" s="6">
        <v>3</v>
      </c>
      <c r="C184" s="6"/>
      <c r="D184" s="6">
        <v>3</v>
      </c>
    </row>
    <row r="185" spans="1:4" x14ac:dyDescent="0.25">
      <c r="A185" s="18" t="s">
        <v>174</v>
      </c>
      <c r="B185" s="6">
        <v>3</v>
      </c>
      <c r="C185" s="6"/>
      <c r="D185" s="6">
        <v>3</v>
      </c>
    </row>
    <row r="186" spans="1:4" x14ac:dyDescent="0.25">
      <c r="A186" s="50" t="s">
        <v>685</v>
      </c>
      <c r="B186" s="6">
        <v>3</v>
      </c>
      <c r="C186" s="6"/>
      <c r="D186" s="6">
        <v>3</v>
      </c>
    </row>
    <row r="187" spans="1:4" x14ac:dyDescent="0.25">
      <c r="A187" s="50" t="s">
        <v>721</v>
      </c>
      <c r="B187" s="6"/>
      <c r="C187" s="6"/>
      <c r="D187" s="6"/>
    </row>
    <row r="188" spans="1:4" x14ac:dyDescent="0.25">
      <c r="A188" s="18" t="s">
        <v>6</v>
      </c>
      <c r="B188" s="6"/>
      <c r="C188" s="6"/>
      <c r="D188" s="6"/>
    </row>
    <row r="189" spans="1:4" x14ac:dyDescent="0.25">
      <c r="A189" s="51" t="s">
        <v>11</v>
      </c>
      <c r="B189" s="6">
        <v>3</v>
      </c>
      <c r="C189" s="6"/>
      <c r="D189" s="6">
        <v>3</v>
      </c>
    </row>
    <row r="190" spans="1:4" x14ac:dyDescent="0.25">
      <c r="A190" s="18" t="s">
        <v>174</v>
      </c>
      <c r="B190" s="6">
        <v>3</v>
      </c>
      <c r="C190" s="6"/>
      <c r="D190" s="6">
        <v>3</v>
      </c>
    </row>
    <row r="191" spans="1:4" x14ac:dyDescent="0.25">
      <c r="A191" s="50" t="s">
        <v>722</v>
      </c>
      <c r="B191" s="6">
        <v>3</v>
      </c>
      <c r="C191" s="6"/>
      <c r="D191" s="6">
        <v>3</v>
      </c>
    </row>
    <row r="192" spans="1:4" x14ac:dyDescent="0.25">
      <c r="A192" s="50" t="s">
        <v>743</v>
      </c>
      <c r="B192" s="6"/>
      <c r="C192" s="6"/>
      <c r="D192" s="6"/>
    </row>
    <row r="193" spans="1:4" x14ac:dyDescent="0.25">
      <c r="A193" s="18" t="s">
        <v>6</v>
      </c>
      <c r="B193" s="6"/>
      <c r="C193" s="6"/>
      <c r="D193" s="6"/>
    </row>
    <row r="194" spans="1:4" x14ac:dyDescent="0.25">
      <c r="A194" s="51" t="s">
        <v>11</v>
      </c>
      <c r="B194" s="6">
        <v>2</v>
      </c>
      <c r="C194" s="6"/>
      <c r="D194" s="6">
        <v>2</v>
      </c>
    </row>
    <row r="195" spans="1:4" x14ac:dyDescent="0.25">
      <c r="A195" s="18" t="s">
        <v>174</v>
      </c>
      <c r="B195" s="6">
        <v>2</v>
      </c>
      <c r="C195" s="6"/>
      <c r="D195" s="6">
        <v>2</v>
      </c>
    </row>
    <row r="196" spans="1:4" x14ac:dyDescent="0.25">
      <c r="A196" s="50" t="s">
        <v>744</v>
      </c>
      <c r="B196" s="6">
        <v>2</v>
      </c>
      <c r="C196" s="6"/>
      <c r="D196" s="6">
        <v>2</v>
      </c>
    </row>
    <row r="197" spans="1:4" x14ac:dyDescent="0.25">
      <c r="A197" s="50" t="s">
        <v>770</v>
      </c>
      <c r="B197" s="6"/>
      <c r="C197" s="6"/>
      <c r="D197" s="6"/>
    </row>
    <row r="198" spans="1:4" x14ac:dyDescent="0.25">
      <c r="A198" s="18" t="s">
        <v>6</v>
      </c>
      <c r="B198" s="6"/>
      <c r="C198" s="6"/>
      <c r="D198" s="6"/>
    </row>
    <row r="199" spans="1:4" x14ac:dyDescent="0.25">
      <c r="A199" s="51" t="s">
        <v>11</v>
      </c>
      <c r="B199" s="6">
        <v>5</v>
      </c>
      <c r="C199" s="6"/>
      <c r="D199" s="6">
        <v>5</v>
      </c>
    </row>
    <row r="200" spans="1:4" x14ac:dyDescent="0.25">
      <c r="A200" s="18" t="s">
        <v>174</v>
      </c>
      <c r="B200" s="6">
        <v>5</v>
      </c>
      <c r="C200" s="6"/>
      <c r="D200" s="6">
        <v>5</v>
      </c>
    </row>
    <row r="201" spans="1:4" x14ac:dyDescent="0.25">
      <c r="A201" s="18" t="s">
        <v>4</v>
      </c>
      <c r="B201" s="6"/>
      <c r="C201" s="6"/>
      <c r="D201" s="6"/>
    </row>
    <row r="202" spans="1:4" x14ac:dyDescent="0.25">
      <c r="A202" s="51" t="s">
        <v>11</v>
      </c>
      <c r="B202" s="6">
        <v>1</v>
      </c>
      <c r="C202" s="6"/>
      <c r="D202" s="6">
        <v>1</v>
      </c>
    </row>
    <row r="203" spans="1:4" x14ac:dyDescent="0.25">
      <c r="A203" s="18" t="s">
        <v>175</v>
      </c>
      <c r="B203" s="6">
        <v>1</v>
      </c>
      <c r="C203" s="6"/>
      <c r="D203" s="6">
        <v>1</v>
      </c>
    </row>
    <row r="204" spans="1:4" x14ac:dyDescent="0.25">
      <c r="A204" s="50" t="s">
        <v>771</v>
      </c>
      <c r="B204" s="6">
        <v>6</v>
      </c>
      <c r="C204" s="6"/>
      <c r="D204" s="6">
        <v>6</v>
      </c>
    </row>
    <row r="205" spans="1:4" x14ac:dyDescent="0.25">
      <c r="A205" s="50" t="s">
        <v>808</v>
      </c>
      <c r="B205" s="6"/>
      <c r="C205" s="6"/>
      <c r="D205" s="6"/>
    </row>
    <row r="206" spans="1:4" x14ac:dyDescent="0.25">
      <c r="A206" s="18" t="s">
        <v>6</v>
      </c>
      <c r="B206" s="6"/>
      <c r="C206" s="6"/>
      <c r="D206" s="6"/>
    </row>
    <row r="207" spans="1:4" x14ac:dyDescent="0.25">
      <c r="A207" s="51" t="s">
        <v>11</v>
      </c>
      <c r="B207" s="6">
        <v>1</v>
      </c>
      <c r="C207" s="6"/>
      <c r="D207" s="6">
        <v>1</v>
      </c>
    </row>
    <row r="208" spans="1:4" x14ac:dyDescent="0.25">
      <c r="A208" s="18" t="s">
        <v>174</v>
      </c>
      <c r="B208" s="6">
        <v>1</v>
      </c>
      <c r="C208" s="6"/>
      <c r="D208" s="6">
        <v>1</v>
      </c>
    </row>
    <row r="209" spans="1:4" x14ac:dyDescent="0.25">
      <c r="A209" s="18" t="s">
        <v>4</v>
      </c>
      <c r="B209" s="6"/>
      <c r="C209" s="6"/>
      <c r="D209" s="6"/>
    </row>
    <row r="210" spans="1:4" x14ac:dyDescent="0.25">
      <c r="A210" s="51" t="s">
        <v>11</v>
      </c>
      <c r="B210" s="6">
        <v>1</v>
      </c>
      <c r="C210" s="6"/>
      <c r="D210" s="6">
        <v>1</v>
      </c>
    </row>
    <row r="211" spans="1:4" x14ac:dyDescent="0.25">
      <c r="A211" s="18" t="s">
        <v>175</v>
      </c>
      <c r="B211" s="6">
        <v>1</v>
      </c>
      <c r="C211" s="6"/>
      <c r="D211" s="6">
        <v>1</v>
      </c>
    </row>
    <row r="212" spans="1:4" x14ac:dyDescent="0.25">
      <c r="A212" s="50" t="s">
        <v>809</v>
      </c>
      <c r="B212" s="6">
        <v>2</v>
      </c>
      <c r="C212" s="6"/>
      <c r="D212" s="6">
        <v>2</v>
      </c>
    </row>
    <row r="213" spans="1:4" x14ac:dyDescent="0.25">
      <c r="A213" s="50" t="s">
        <v>17</v>
      </c>
      <c r="B213" s="6">
        <v>113</v>
      </c>
      <c r="C213" s="6">
        <v>3</v>
      </c>
      <c r="D213" s="6">
        <v>116</v>
      </c>
    </row>
  </sheetData>
  <sheetProtection pivotTables="0"/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F8E3AD9606C48B596A0372ACECFFC" ma:contentTypeVersion="5" ma:contentTypeDescription="Create a new document." ma:contentTypeScope="" ma:versionID="d48cc0a96e3e9f9f9128b38b4236a0ce">
  <xsd:schema xmlns:xsd="http://www.w3.org/2001/XMLSchema" xmlns:xs="http://www.w3.org/2001/XMLSchema" xmlns:p="http://schemas.microsoft.com/office/2006/metadata/properties" xmlns:ns2="e70f9678-d9a4-4cfa-8c44-20482d8adc97" targetNamespace="http://schemas.microsoft.com/office/2006/metadata/properties" ma:root="true" ma:fieldsID="9e892619676a032ecc0bb682c6c6f01b" ns2:_="">
    <xsd:import namespace="e70f9678-d9a4-4cfa-8c44-20482d8adc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678-d9a4-4cfa-8c44-20482d8adc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70f9678-d9a4-4cfa-8c44-20482d8adc97">D7S4TTY34CWF-5-264</_dlc_DocId>
    <_dlc_DocIdUrl xmlns="e70f9678-d9a4-4cfa-8c44-20482d8adc97">
      <Url>http://intranettss/_layouts/15/DocIdRedir.aspx?ID=D7S4TTY34CWF-5-264</Url>
      <Description>D7S4TTY34CWF-5-264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FA22E-A17C-43EF-87EC-45AA40A15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f9678-d9a4-4cfa-8c44-20482d8ad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C5C852-4FE4-42C5-8F1A-13B9E422DDA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BEF20F-D9DC-4729-8BB8-784868642B1C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e70f9678-d9a4-4cfa-8c44-20482d8adc97"/>
  </ds:schemaRefs>
</ds:datastoreItem>
</file>

<file path=customXml/itemProps4.xml><?xml version="1.0" encoding="utf-8"?>
<ds:datastoreItem xmlns:ds="http://schemas.openxmlformats.org/officeDocument/2006/customXml" ds:itemID="{E8AE1E19-AC40-4157-A8CF-BFE56B374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ALIMENTACION</vt:lpstr>
      <vt:lpstr>TRANSPARENCIA</vt:lpstr>
      <vt:lpstr>DATA VALIDATION</vt:lpstr>
      <vt:lpstr>SGC</vt:lpstr>
      <vt:lpstr>SGC-2</vt:lpstr>
      <vt:lpstr>P-TRANSP.</vt:lpstr>
      <vt:lpstr>PIVOT</vt:lpstr>
      <vt:lpstr>Meses</vt:lpstr>
      <vt:lpstr>ALIMENTACION!Print_Titles</vt:lpstr>
      <vt:lpstr>tiempo</vt:lpstr>
      <vt:lpstr>Tiempo2</vt:lpstr>
      <vt:lpstr>Tiempo3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Garces</dc:creator>
  <cp:lastModifiedBy>Arlin Mercedes</cp:lastModifiedBy>
  <cp:lastPrinted>2015-01-22T13:39:08Z</cp:lastPrinted>
  <dcterms:created xsi:type="dcterms:W3CDTF">2014-06-09T18:58:16Z</dcterms:created>
  <dcterms:modified xsi:type="dcterms:W3CDTF">2017-01-17T18:59:34Z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0x010100128F8E3AD9606C48B596A0372ACECFFC</vt:lpwstr>
  </property>
  <property fmtid="{D5CDD505-2E9C-101B-9397-08002B2CF9AE}" pid="3" name="_dlc_DocIdItemGuid">
    <vt:lpwstr>26d674a4-0f1e-4ea9-8c63-c44376020ab1</vt:lpwstr>
  </property>
</Properties>
</file>